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9155" windowHeight="10920" activeTab="4"/>
  </bookViews>
  <sheets>
    <sheet name="data" sheetId="4" r:id="rId1"/>
    <sheet name="Analysis responses" sheetId="5" r:id="rId2"/>
    <sheet name="country report" sheetId="6" r:id="rId3"/>
    <sheet name="Sheet1" sheetId="7" r:id="rId4"/>
    <sheet name="Sheet2" sheetId="8" r:id="rId5"/>
    <sheet name="Sheet4" sheetId="10" r:id="rId6"/>
    <sheet name="Sheet3" sheetId="11" r:id="rId7"/>
  </sheets>
  <definedNames>
    <definedName name="_xlnm._FilterDatabase" localSheetId="0" hidden="1">data!$A$2:$AY$71</definedName>
  </definedNames>
  <calcPr calcId="145621"/>
</workbook>
</file>

<file path=xl/calcChain.xml><?xml version="1.0" encoding="utf-8"?>
<calcChain xmlns="http://schemas.openxmlformats.org/spreadsheetml/2006/main">
  <c r="D17" i="8" l="1"/>
  <c r="G22" i="6"/>
  <c r="BJ21" i="6"/>
  <c r="D15" i="8" s="1"/>
  <c r="BJ12" i="6"/>
  <c r="D13" i="8" s="1"/>
  <c r="BJ11" i="6"/>
  <c r="D12" i="8" s="1"/>
  <c r="BI11" i="6"/>
  <c r="B12" i="8" s="1"/>
  <c r="BI12" i="6"/>
  <c r="B13" i="8" s="1"/>
  <c r="BI112" i="6"/>
  <c r="B106" i="8" s="1"/>
  <c r="BI113" i="6"/>
  <c r="B107" i="8" s="1"/>
  <c r="BI43" i="6"/>
  <c r="B37" i="8" s="1"/>
  <c r="BI42" i="6"/>
  <c r="B36" i="8" s="1"/>
  <c r="BI30" i="6"/>
  <c r="B24" i="8" s="1"/>
  <c r="BI13" i="6"/>
  <c r="B7" i="8" s="1"/>
  <c r="BJ111" i="6"/>
  <c r="D107" i="8" s="1"/>
  <c r="BJ110" i="6"/>
  <c r="D106" i="8" s="1"/>
  <c r="BJ100" i="6"/>
  <c r="D94" i="8" s="1"/>
  <c r="BJ101" i="6"/>
  <c r="D95" i="8" s="1"/>
  <c r="BJ102" i="6"/>
  <c r="D96" i="8" s="1"/>
  <c r="BJ103" i="6"/>
  <c r="D97" i="8" s="1"/>
  <c r="BJ104" i="6"/>
  <c r="D98" i="8" s="1"/>
  <c r="BJ105" i="6"/>
  <c r="D99" i="8" s="1"/>
  <c r="BJ106" i="6"/>
  <c r="D100" i="8" s="1"/>
  <c r="BJ107" i="6"/>
  <c r="BJ108" i="6"/>
  <c r="BJ99" i="6"/>
  <c r="D93" i="8" s="1"/>
  <c r="BI99" i="6"/>
  <c r="B93" i="8" s="1"/>
  <c r="BI100" i="6"/>
  <c r="B94" i="8" s="1"/>
  <c r="BI101" i="6"/>
  <c r="B95" i="8" s="1"/>
  <c r="BI102" i="6"/>
  <c r="B96" i="8" s="1"/>
  <c r="BI103" i="6"/>
  <c r="B97" i="8" s="1"/>
  <c r="BI104" i="6"/>
  <c r="B98" i="8" s="1"/>
  <c r="BI105" i="6"/>
  <c r="B99" i="8" s="1"/>
  <c r="BI106" i="6"/>
  <c r="B100" i="8" s="1"/>
  <c r="BI107" i="6"/>
  <c r="B101" i="8" s="1"/>
  <c r="BI108" i="6"/>
  <c r="B102" i="8" s="1"/>
  <c r="BI87" i="6"/>
  <c r="B81" i="8" s="1"/>
  <c r="BJ82" i="6"/>
  <c r="D76" i="8" s="1"/>
  <c r="BJ83" i="6"/>
  <c r="D77" i="8" s="1"/>
  <c r="BJ84" i="6"/>
  <c r="D78" i="8" s="1"/>
  <c r="BJ85" i="6"/>
  <c r="D79" i="8" s="1"/>
  <c r="BJ86" i="6"/>
  <c r="D80" i="8" s="1"/>
  <c r="BJ87" i="6"/>
  <c r="D81" i="8" s="1"/>
  <c r="BJ81" i="6"/>
  <c r="D75" i="8" s="1"/>
  <c r="BI81" i="6"/>
  <c r="B75" i="8" s="1"/>
  <c r="BI82" i="6"/>
  <c r="B76" i="8" s="1"/>
  <c r="BI83" i="6"/>
  <c r="B77" i="8" s="1"/>
  <c r="BI84" i="6"/>
  <c r="B78" i="8" s="1"/>
  <c r="BI85" i="6"/>
  <c r="B79" i="8" s="1"/>
  <c r="BI86" i="6"/>
  <c r="B80" i="8" s="1"/>
  <c r="BI72" i="6"/>
  <c r="B66" i="8" s="1"/>
  <c r="BJ65" i="6"/>
  <c r="D59" i="8" s="1"/>
  <c r="BJ66" i="6"/>
  <c r="D60" i="8" s="1"/>
  <c r="BJ67" i="6"/>
  <c r="BJ68" i="6"/>
  <c r="BJ69" i="6"/>
  <c r="BJ70" i="6"/>
  <c r="BJ71" i="6"/>
  <c r="BJ72" i="6"/>
  <c r="BJ64" i="6"/>
  <c r="D58" i="8" s="1"/>
  <c r="BI64" i="6"/>
  <c r="B58" i="8" s="1"/>
  <c r="BI65" i="6"/>
  <c r="B59" i="8" s="1"/>
  <c r="BI66" i="6"/>
  <c r="B60" i="8" s="1"/>
  <c r="BI67" i="6"/>
  <c r="B61" i="8" s="1"/>
  <c r="BI68" i="6"/>
  <c r="B62" i="8" s="1"/>
  <c r="BI69" i="6"/>
  <c r="B63" i="8" s="1"/>
  <c r="BI70" i="6"/>
  <c r="B64" i="8" s="1"/>
  <c r="BI71" i="6"/>
  <c r="B65" i="8" s="1"/>
  <c r="BI50" i="6"/>
  <c r="B44" i="8" s="1"/>
  <c r="BJ51" i="6"/>
  <c r="D45" i="8" s="1"/>
  <c r="BJ52" i="6"/>
  <c r="D46" i="8" s="1"/>
  <c r="BJ53" i="6"/>
  <c r="BJ54" i="6"/>
  <c r="BJ50" i="6"/>
  <c r="D44" i="8" s="1"/>
  <c r="BI55" i="6"/>
  <c r="B49" i="8" s="1"/>
  <c r="BI52" i="6"/>
  <c r="B46" i="8" s="1"/>
  <c r="BI53" i="6"/>
  <c r="B47" i="8" s="1"/>
  <c r="BI54" i="6"/>
  <c r="B48" i="8" s="1"/>
  <c r="BI51" i="6"/>
  <c r="B45" i="8" s="1"/>
  <c r="BJ43" i="6"/>
  <c r="D37" i="8" s="1"/>
  <c r="BJ42" i="6"/>
  <c r="D36" i="8" s="1"/>
  <c r="AF13" i="7"/>
  <c r="AF14" i="7"/>
  <c r="AF15" i="7"/>
  <c r="AF16" i="7"/>
  <c r="AF12" i="7"/>
  <c r="BJ26" i="6"/>
  <c r="D20" i="8" s="1"/>
  <c r="BJ27" i="6"/>
  <c r="D21" i="8" s="1"/>
  <c r="BJ25" i="6"/>
  <c r="D19" i="8" s="1"/>
  <c r="BJ24" i="6"/>
  <c r="D18" i="8" s="1"/>
  <c r="BI24" i="6"/>
  <c r="B18" i="8" s="1"/>
  <c r="BI29" i="6"/>
  <c r="B23" i="8" s="1"/>
  <c r="BI28" i="6"/>
  <c r="B22" i="8" s="1"/>
  <c r="BI27" i="6"/>
  <c r="B21" i="8" s="1"/>
  <c r="BI26" i="6"/>
  <c r="B20" i="8" s="1"/>
  <c r="BI25" i="6"/>
  <c r="B19" i="8" s="1"/>
  <c r="BI16" i="6"/>
  <c r="B10" i="8" s="1"/>
  <c r="BI21" i="6"/>
  <c r="B15" i="8" s="1"/>
  <c r="BO22" i="6"/>
  <c r="BN22" i="6"/>
  <c r="BM22" i="6"/>
  <c r="BL22" i="6"/>
  <c r="BK22" i="6"/>
  <c r="BJ16" i="6"/>
  <c r="D10" i="8" s="1"/>
  <c r="BJ15" i="6"/>
  <c r="D9" i="8" s="1"/>
  <c r="BJ14" i="6"/>
  <c r="D8" i="8" s="1"/>
  <c r="BJ13" i="6"/>
  <c r="BJ17" i="6" s="1"/>
  <c r="BI14" i="6"/>
  <c r="B8" i="8" s="1"/>
  <c r="BI15" i="6"/>
  <c r="B9" i="8" s="1"/>
  <c r="BF22" i="6"/>
  <c r="AX22" i="6"/>
  <c r="X22" i="6"/>
  <c r="AT22" i="6"/>
  <c r="AR22" i="6"/>
  <c r="AQ22" i="6"/>
  <c r="AP22" i="6"/>
  <c r="AM22" i="6"/>
  <c r="AC22" i="6"/>
  <c r="W22" i="6"/>
  <c r="U22" i="6"/>
  <c r="S22" i="6"/>
  <c r="R22" i="6"/>
  <c r="Q22" i="6"/>
  <c r="L22" i="6"/>
  <c r="I22" i="6"/>
  <c r="H22" i="6"/>
  <c r="E22" i="6"/>
  <c r="B22" i="6"/>
  <c r="BI22" i="6" s="1"/>
  <c r="B16" i="8" s="1"/>
  <c r="B13" i="5"/>
  <c r="B14" i="5"/>
  <c r="B84" i="5"/>
  <c r="B83" i="5"/>
  <c r="B79" i="5"/>
  <c r="B78" i="5"/>
  <c r="B77" i="5"/>
  <c r="B76" i="5"/>
  <c r="B75" i="5"/>
  <c r="B74" i="5"/>
  <c r="B73" i="5"/>
  <c r="B72" i="5"/>
  <c r="B71" i="5"/>
  <c r="B70" i="5"/>
  <c r="B64" i="5"/>
  <c r="B65" i="5"/>
  <c r="B63" i="5"/>
  <c r="B62" i="5"/>
  <c r="B61" i="5"/>
  <c r="B60" i="5"/>
  <c r="B59" i="5"/>
  <c r="B55" i="5"/>
  <c r="B54" i="5"/>
  <c r="B53" i="5"/>
  <c r="B52" i="5"/>
  <c r="B51" i="5"/>
  <c r="B50" i="5"/>
  <c r="B49" i="5"/>
  <c r="B48" i="5"/>
  <c r="B47" i="5"/>
  <c r="B42" i="5"/>
  <c r="B41" i="5"/>
  <c r="B40" i="5"/>
  <c r="B39" i="5"/>
  <c r="B38" i="5"/>
  <c r="B37" i="5"/>
  <c r="B33" i="5"/>
  <c r="B32" i="5"/>
  <c r="B22" i="5"/>
  <c r="B21" i="5"/>
  <c r="B20" i="5"/>
  <c r="B19" i="5"/>
  <c r="B15" i="5"/>
  <c r="BJ22" i="6" l="1"/>
  <c r="D16" i="8" s="1"/>
  <c r="BJ31" i="6"/>
  <c r="D7" i="8"/>
  <c r="AF17" i="7"/>
  <c r="BI31" i="6"/>
  <c r="BI17" i="6"/>
</calcChain>
</file>

<file path=xl/comments1.xml><?xml version="1.0" encoding="utf-8"?>
<comments xmlns="http://schemas.openxmlformats.org/spreadsheetml/2006/main">
  <authors>
    <author>user</author>
  </authors>
  <commentList>
    <comment ref="AB6" authorId="0">
      <text>
        <r>
          <rPr>
            <b/>
            <sz val="9"/>
            <color indexed="81"/>
            <rFont val="Tahoma"/>
            <family val="2"/>
          </rPr>
          <t>user:</t>
        </r>
        <r>
          <rPr>
            <sz val="9"/>
            <color indexed="81"/>
            <rFont val="Tahoma"/>
            <family val="2"/>
          </rPr>
          <t xml:space="preserve">
from 0.1 to 0.3</t>
        </r>
      </text>
    </comment>
    <comment ref="N7" authorId="0">
      <text>
        <r>
          <rPr>
            <b/>
            <sz val="9"/>
            <color indexed="81"/>
            <rFont val="Tahoma"/>
            <family val="2"/>
          </rPr>
          <t>user:</t>
        </r>
        <r>
          <rPr>
            <sz val="9"/>
            <color indexed="81"/>
            <rFont val="Tahoma"/>
            <family val="2"/>
          </rPr>
          <t xml:space="preserve">
1 point per hour
</t>
        </r>
      </text>
    </comment>
    <comment ref="AB7" authorId="0">
      <text>
        <r>
          <rPr>
            <b/>
            <sz val="9"/>
            <color indexed="81"/>
            <rFont val="Tahoma"/>
            <family val="2"/>
          </rPr>
          <t>user:</t>
        </r>
        <r>
          <rPr>
            <sz val="9"/>
            <color indexed="81"/>
            <rFont val="Tahoma"/>
            <family val="2"/>
          </rPr>
          <t xml:space="preserve">
from 0.5 to 1.2</t>
        </r>
      </text>
    </comment>
    <comment ref="AB8" authorId="0">
      <text>
        <r>
          <rPr>
            <b/>
            <sz val="9"/>
            <color indexed="81"/>
            <rFont val="Tahoma"/>
            <family val="2"/>
          </rPr>
          <t>user:</t>
        </r>
        <r>
          <rPr>
            <sz val="9"/>
            <color indexed="81"/>
            <rFont val="Tahoma"/>
            <family val="2"/>
          </rPr>
          <t xml:space="preserve">
from 0.7 to 2.5</t>
        </r>
      </text>
    </comment>
  </commentList>
</comments>
</file>

<file path=xl/sharedStrings.xml><?xml version="1.0" encoding="utf-8"?>
<sst xmlns="http://schemas.openxmlformats.org/spreadsheetml/2006/main" count="5165" uniqueCount="1289">
  <si>
    <t>*1. Identification</t>
  </si>
  <si>
    <t>First Name</t>
  </si>
  <si>
    <t>Last Name</t>
  </si>
  <si>
    <t>Country</t>
  </si>
  <si>
    <t>Organisation</t>
  </si>
  <si>
    <t>Email</t>
  </si>
  <si>
    <t>REQUIREMENTS FOR CME-CPD IN YOUR COUNTRY</t>
  </si>
  <si>
    <t>*2. Is the engagement in CME-CPD activities for medical specialists:</t>
  </si>
  <si>
    <t>Mandatory (Legal)</t>
  </si>
  <si>
    <t>Mandatory (Professional)</t>
  </si>
  <si>
    <t>Voluntary</t>
  </si>
  <si>
    <t>Is there a re-licencing or re-certification process in your country (please explain) ?</t>
  </si>
  <si>
    <t>*3. What is the length of the "CME cycle"?</t>
  </si>
  <si>
    <t>3 years</t>
  </si>
  <si>
    <t>4 years</t>
  </si>
  <si>
    <t>5 years</t>
  </si>
  <si>
    <t>6 years</t>
  </si>
  <si>
    <t>How many Credits should a medical specialist collect within the "CME cycle"?</t>
  </si>
  <si>
    <t>*4. The UEMS-EACCME® awards 1 credit per hour, 3 credits per half day and 6 credits per day. In your country, how many credits are awarded:</t>
  </si>
  <si>
    <t>per hour?</t>
  </si>
  <si>
    <t>per half day?</t>
  </si>
  <si>
    <t>per day?</t>
  </si>
  <si>
    <t>Other (please explain)?</t>
  </si>
  <si>
    <t>*5. Do doctors have to relate their CME-CPD activity to their area of practice in order to receive credits?</t>
  </si>
  <si>
    <t>Yes</t>
  </si>
  <si>
    <t>No</t>
  </si>
  <si>
    <t>Is CME dependent upon on-going clinical practice (e.g. can a retired doctor maintain CME and maintain their name on the relevant register)? How is it justified?</t>
  </si>
  <si>
    <t>*6. What sanctions are implemented if medical specialists don't engage in CME-CPD activities?</t>
  </si>
  <si>
    <t>No sanctions</t>
  </si>
  <si>
    <t>Professional (explain in the comment box below)</t>
  </si>
  <si>
    <t>Loss of Licence</t>
  </si>
  <si>
    <t>Limitations imposed by insurers</t>
  </si>
  <si>
    <t>Loss of contract with an insurer</t>
  </si>
  <si>
    <t>Other</t>
  </si>
  <si>
    <t>Comment (if any)</t>
  </si>
  <si>
    <t>ORGANISATION OF CME-CPD IN YOUR COUNTRY</t>
  </si>
  <si>
    <t>*7. What is the responsible authority for CME-CPD in your country?</t>
  </si>
  <si>
    <t>Government</t>
  </si>
  <si>
    <t>National Professional Body</t>
  </si>
  <si>
    <t>National Medical Association</t>
  </si>
  <si>
    <t>National Scientific Society</t>
  </si>
  <si>
    <t>Regional Organisation</t>
  </si>
  <si>
    <t>Universities</t>
  </si>
  <si>
    <t>Insurance Organisations</t>
  </si>
  <si>
    <t>None</t>
  </si>
  <si>
    <t>*8. How is individual CME-CPD financed?</t>
  </si>
  <si>
    <t>By the individual doctor</t>
  </si>
  <si>
    <t>By grant to the doctor from employer</t>
  </si>
  <si>
    <t>By grant to the doctor from the state body</t>
  </si>
  <si>
    <t>Funded content provided by the employer</t>
  </si>
  <si>
    <t>Funded content provided by the state body</t>
  </si>
  <si>
    <t>Funded by CME Providers</t>
  </si>
  <si>
    <t>Please explain:</t>
  </si>
  <si>
    <t>RECOGNISED/ACCREDITED CME-CPD ACTIVITIES</t>
  </si>
  <si>
    <t>*9. What activities are recognised (and accredited) as CME-CPD activities in your country?</t>
  </si>
  <si>
    <t>Attending Live Educational Events</t>
  </si>
  <si>
    <t>Personal learning</t>
  </si>
  <si>
    <t>Peer Review Activities</t>
  </si>
  <si>
    <t>Internet-based Activities</t>
  </si>
  <si>
    <t>Lecturing</t>
  </si>
  <si>
    <t>Publishing</t>
  </si>
  <si>
    <t>Communication skills</t>
  </si>
  <si>
    <t>Economical skills</t>
  </si>
  <si>
    <t>Legal skills</t>
  </si>
  <si>
    <t>Comments (if any)</t>
  </si>
  <si>
    <t>*10. Did the UEMS-EACCME® new criteria for accreditation of Live Education Events (UEMS 2012.30) have an impact on your national regulation pertaining to CME-CPD?</t>
  </si>
  <si>
    <t>How many national Live Educational Events were accredited in your country in 2013?</t>
  </si>
  <si>
    <t>secretariaat@nvdv.nl</t>
  </si>
  <si>
    <t>Tamar</t>
  </si>
  <si>
    <t>Nijsten</t>
  </si>
  <si>
    <t>NVDV</t>
  </si>
  <si>
    <t>andrewrowland77@gmail.com</t>
  </si>
  <si>
    <t>Andrew</t>
  </si>
  <si>
    <t>Rowland</t>
  </si>
  <si>
    <t>British Medical Association</t>
  </si>
  <si>
    <t>yes</t>
  </si>
  <si>
    <t>Yes. The General Medical Council is responsible for revalidation every 5 years</t>
  </si>
  <si>
    <t>no</t>
  </si>
  <si>
    <t>Yes - justified through the revalidation and appraisal system</t>
  </si>
  <si>
    <t>May not be able to revalidate (may be removed from Medical Register)</t>
  </si>
  <si>
    <t>Thomas</t>
  </si>
  <si>
    <t>Holzgruber</t>
  </si>
  <si>
    <t>Austria</t>
  </si>
  <si>
    <t>Austrian medial Chamber</t>
  </si>
  <si>
    <t>Holzgruber@aekwien.at</t>
  </si>
  <si>
    <t>No there is no er licencing.</t>
  </si>
  <si>
    <t>Every Doktor who is registered has to fullfill the CME criteria</t>
  </si>
  <si>
    <t>Frist 2016 all medial doctors have to prove the fullfilling of the CME criteria. If a doctor doesn't comply with the criteria, eh/she has to face disziplinäre punishment, beginning with a objection, over Cash penalties to loss of licence.</t>
  </si>
  <si>
    <t>The Austrian medical chamber is both.</t>
  </si>
  <si>
    <t>Frank</t>
  </si>
  <si>
    <t>Jelles</t>
  </si>
  <si>
    <t>Dutch Society for Rheumatologie</t>
  </si>
  <si>
    <t>info@nvr.nl</t>
  </si>
  <si>
    <t>Craig</t>
  </si>
  <si>
    <t>Campbell</t>
  </si>
  <si>
    <t>Canada</t>
  </si>
  <si>
    <t>Royal College of Physicians and Surgeons of Canada</t>
  </si>
  <si>
    <t>ccampbell@royalcollege.ca</t>
  </si>
  <si>
    <t>We expect all physicians to engage in learning activities that are relevant to their scope of practice. Physicians who do not have a clinical practice are expected to develop a learning plan that is relevant to their administrative, research or educational practice.</t>
  </si>
  <si>
    <t>Jean Paul</t>
  </si>
  <si>
    <t>JACQUES</t>
  </si>
  <si>
    <t>France</t>
  </si>
  <si>
    <t>UMESPE</t>
  </si>
  <si>
    <t>jacques.gastro@gmail.com</t>
  </si>
  <si>
    <t>No recertification in France</t>
  </si>
  <si>
    <t>There are no credits but a number of certified CPD activities.</t>
  </si>
  <si>
    <t>Rimvydas</t>
  </si>
  <si>
    <t>Tolocka</t>
  </si>
  <si>
    <t>Lithuania</t>
  </si>
  <si>
    <t>Lithuanian medical asoc.</t>
  </si>
  <si>
    <t>lgs@takas.lt</t>
  </si>
  <si>
    <t>120 hours per 5 years</t>
  </si>
  <si>
    <t>jacques</t>
  </si>
  <si>
    <t>gruwez</t>
  </si>
  <si>
    <t>belgium</t>
  </si>
  <si>
    <t>VBS-GBS</t>
  </si>
  <si>
    <t>jacques.gruwez@med.kuleuven.be</t>
  </si>
  <si>
    <t>sekretariat@sggg.ch</t>
  </si>
  <si>
    <t>gynécologie suisse</t>
  </si>
  <si>
    <t>Switzerland</t>
  </si>
  <si>
    <t>Loiseau</t>
  </si>
  <si>
    <t>l.grotenhuis@nvvp.net</t>
  </si>
  <si>
    <t>Netherlands Psychiatric Association</t>
  </si>
  <si>
    <t>Grotenhuis</t>
  </si>
  <si>
    <t>Lindsey</t>
  </si>
  <si>
    <t>To maintain their name on the register, psychiatrists need to obtain 200 credits per 5 year AND need to declare that they practice at least 16 hours per week</t>
  </si>
  <si>
    <t>office@cpconsulting.ch</t>
  </si>
  <si>
    <t>SGPRAC-SSCPRE</t>
  </si>
  <si>
    <t>Perrin</t>
  </si>
  <si>
    <t>Catherine</t>
  </si>
  <si>
    <t>frank.smeenk@catharinaziekenhuis.nl</t>
  </si>
  <si>
    <t>NVALT (Dutch Thoracic Society</t>
  </si>
  <si>
    <t>Netherlands</t>
  </si>
  <si>
    <t>Smeenk</t>
  </si>
  <si>
    <t>But they also need to have CME points on non medical competencies (communication, collaboration and so on). These are registered too. No threshold is defined.</t>
  </si>
  <si>
    <t>The activities must be acknowledged by the accreditation committee of the Medical Specialist organisation involved.</t>
  </si>
  <si>
    <t>van calster</t>
  </si>
  <si>
    <t>luc M.L.</t>
  </si>
  <si>
    <t>Belgium</t>
  </si>
  <si>
    <t>GBS - VBS</t>
  </si>
  <si>
    <t>luc_vancalster</t>
  </si>
  <si>
    <t>No "CME cycle". The FInnish Medical Association recommends that all doctors have the possibility to attend external CME at least 10 days yearly. (I tried not to answer the following queastion but the program did not allow it. Therefore ignore "3 years".</t>
  </si>
  <si>
    <t>No, there is no age limit to maintaining licensing.</t>
  </si>
  <si>
    <t>It is recommed that every doctor has at least once a year a development discussion with his/her superior. During this discussions individual CME/CPD needs are also assessed and the employer can follow these activities.</t>
  </si>
  <si>
    <t>Pro Medico, a professional association formed by the Finnish Medical Association, the FInnish Medical Society and the Swedish speaking Medical Society.</t>
  </si>
  <si>
    <t>No accreditation of individual CME events.</t>
  </si>
  <si>
    <t>120 credits, 20 by a year</t>
  </si>
  <si>
    <t>It is specific and regulated by special Act of Croatian Medical Chamber</t>
  </si>
  <si>
    <t>In Croatia we have about 1000 Live Educational Events per a year.</t>
  </si>
  <si>
    <t>mojca</t>
  </si>
  <si>
    <t>vrecar</t>
  </si>
  <si>
    <t>slovenia</t>
  </si>
  <si>
    <t>medical chamber of slovenia</t>
  </si>
  <si>
    <t>Physicians have to collect 75 credit points through CME in 7 years in order to re-licence their licence.</t>
  </si>
  <si>
    <t>max 20 per event</t>
  </si>
  <si>
    <t>to relicence phisicians have to have at least 20% clinical practice</t>
  </si>
  <si>
    <t>Or they have to make an examination</t>
  </si>
  <si>
    <t>Nina</t>
  </si>
  <si>
    <t>Evjen</t>
  </si>
  <si>
    <t>Norway</t>
  </si>
  <si>
    <t>Norwegian medical association</t>
  </si>
  <si>
    <t>nina.evjen@legeforeningen.no</t>
  </si>
  <si>
    <t>NO Exception: General practice/Family medisin is a speciality in Norway. For this spesiality (only) CME-CPD is mandatory (leagal) with a 5 years length of "CME cycle" .</t>
  </si>
  <si>
    <t>General practice/Family medisin only Total 300 (courses min 60, max 160)</t>
  </si>
  <si>
    <t>1 per 45 min.</t>
  </si>
  <si>
    <t>General practice/Family medisin only: Loss of specialist title and reduction in refunds. All other specialities: No sanctions</t>
  </si>
  <si>
    <t>For General practice/Family medisin: National health authorities.</t>
  </si>
  <si>
    <t>Iskender</t>
  </si>
  <si>
    <t>Tim</t>
  </si>
  <si>
    <t>Hannu</t>
  </si>
  <si>
    <t>Katarina</t>
  </si>
  <si>
    <t>Peter</t>
  </si>
  <si>
    <t>Trevor</t>
  </si>
  <si>
    <t>Sayek</t>
  </si>
  <si>
    <t>van Meurs</t>
  </si>
  <si>
    <t>Halila</t>
  </si>
  <si>
    <t>Sekelj Kauzlarić</t>
  </si>
  <si>
    <t>Kristufek</t>
  </si>
  <si>
    <t>Duffy</t>
  </si>
  <si>
    <t>Turkey</t>
  </si>
  <si>
    <t>Finland</t>
  </si>
  <si>
    <t>Croatia</t>
  </si>
  <si>
    <t>Slovakia</t>
  </si>
  <si>
    <t>Ireland</t>
  </si>
  <si>
    <t>Turkish Medical Association</t>
  </si>
  <si>
    <t>Dutch Society of Dermatology and Veneroleogie</t>
  </si>
  <si>
    <t>Finnish Medical Association</t>
  </si>
  <si>
    <t>Croatian Medical Association</t>
  </si>
  <si>
    <t>Slovak Medical Association</t>
  </si>
  <si>
    <t>IMO</t>
  </si>
  <si>
    <t>isayek@gmail.com</t>
  </si>
  <si>
    <t>tvmeurs@hotmail.com</t>
  </si>
  <si>
    <t>hannu.halila@fimnet.fi</t>
  </si>
  <si>
    <t>katarina.sekelj-kauzlaric@hlk.hr</t>
  </si>
  <si>
    <t>peter.kristufek@szu.sk</t>
  </si>
  <si>
    <t>trevorduffy@rcsi.ie</t>
  </si>
  <si>
    <t>vallo.volke@ut.ee</t>
  </si>
  <si>
    <t>edore@imo.ie</t>
  </si>
  <si>
    <t>plastam@yahoo.com</t>
  </si>
  <si>
    <t>Estonian Medical Association</t>
  </si>
  <si>
    <t xml:space="preserve">Irish Medical </t>
  </si>
  <si>
    <t>Medical Chamber</t>
  </si>
  <si>
    <t>Estonia</t>
  </si>
  <si>
    <t>Armenia</t>
  </si>
  <si>
    <t>Volke</t>
  </si>
  <si>
    <t>Dore</t>
  </si>
  <si>
    <t>Yaghjyan</t>
  </si>
  <si>
    <t>Vallo</t>
  </si>
  <si>
    <t>Edward</t>
  </si>
  <si>
    <t>Gevorg</t>
  </si>
  <si>
    <t>Elin</t>
  </si>
  <si>
    <t>Marek</t>
  </si>
  <si>
    <t>Adrian</t>
  </si>
  <si>
    <t>Wespestad Stangeland</t>
  </si>
  <si>
    <t>Stankiewicz</t>
  </si>
  <si>
    <t>Nedelciu</t>
  </si>
  <si>
    <t>Poland</t>
  </si>
  <si>
    <t>Romania</t>
  </si>
  <si>
    <t>The Norwegian Medical Association</t>
  </si>
  <si>
    <t>Naczelna Izba Lekarska</t>
  </si>
  <si>
    <t>Romanian College of Physicians</t>
  </si>
  <si>
    <t>elin.stangeland@legeforeningen.no</t>
  </si>
  <si>
    <t>stankiewicz@hipokrates.org</t>
  </si>
  <si>
    <t>adrian.nedelciu@cmr.ro</t>
  </si>
  <si>
    <t>Yes. Please see the Romanian Charter on CME-CPD adopted at the end of February 2013, reflecting the new UEMS Charter, I' ve already sent you at the proper time.</t>
  </si>
  <si>
    <t>minimum 200 credits</t>
  </si>
  <si>
    <t>Please see the Romanian Charter on CME-CPD adopted at the end of February 2013, reflecting the new UEMS Charter, I' ve already sent you at the proper time.</t>
  </si>
  <si>
    <t>In fact, a suspension of practice until the requirements are fulfilled.</t>
  </si>
  <si>
    <t>CME is not dependent on on-goinc clinical practice.</t>
  </si>
  <si>
    <t>The Medical Council has agreed that retired medical practitioners will be subject to the same professional competence requirements as all other practicing doctors. This means that any retired doctor wishing to retain registration for the purpose of practicing medicine will be obliged to fulfill their statutory duty to maintain professional competence. If a doctor withdraws their name from the register voluntarily, they can retain the title of "Dr", engage in college or mentoring activities and be able to administer emergency aid in the event of an accident.</t>
  </si>
  <si>
    <t>The Irish Medical Council, a national regulatory body, is responsible for the provision of a framework for Professional Competence Schemes. The Council has devolved responsibility for CME/CPD to three separate post-graduate training bodies – The Irish College of General Practitioners (ICGP) for GP’s, The Royal College of Physicians of Ireland (RCPI) for physicians and The Royal College of Surgeons in Ireland (RCSI) for the surgically related specialists.</t>
  </si>
  <si>
    <t>80 credits/year as a total (30 credits/year personal reading without formal credits process and 50 credits/year out of CME meetings, e-learning, etc, which need accreditation.</t>
  </si>
  <si>
    <t>no (but if a doctor officially and definitely retires he will be eliminated from the register, he will loose the permission to practice)</t>
  </si>
  <si>
    <t>legal sanctions are up to the governments of the Swiss "Kantone", the provincies, and can go as far as to a loss of the permit to practice; this will only happen if the doctor has a also a real quality problem in his work (not just by a number of credits CME which is too low)</t>
  </si>
  <si>
    <t>Yes, with the revision of the rules for continuous educatio0n</t>
  </si>
  <si>
    <t>or 1 yeaar. 150 Credit / 3 years od 50 Credits p.a.</t>
  </si>
  <si>
    <t>Every doctor is obliged to maintain his CPD as long as he is in practice.</t>
  </si>
  <si>
    <t>No CME cycle, I had to fill in a number to continue</t>
  </si>
  <si>
    <t>In Poland there is no re-licencing or re-certification process - the right to practice is in principle valid without time limitations. When serious doubts arise as to the fitness to practice of a given doctor, the regional medical council may set up a commission to check it and it is possible to requirethe doctor to complete additional training (suspension may be imposed if the doctor does not fulfill this request). Also completion of additional training is required in case of professional inactivity exceeding 5 years.</t>
  </si>
  <si>
    <t>200 credit points</t>
  </si>
  <si>
    <t>in a given CME cycle max. 40 credit points for this kind of educational activity may be collected</t>
  </si>
  <si>
    <t>In principle the obligation of CME applies to all doctors holding the right to ptactice the profession.</t>
  </si>
  <si>
    <t>There are no direct sanctions for doctors failing to meet the CME requirement. But this is a breach of professional and ethical obligations; this fact is recorded in the register of doctors and may have certain consequences – for example in the frame of disciplinary proceedings or when applying for a job or a given position in a healthcare facility.</t>
  </si>
  <si>
    <t>Regional Chambers of Physicians and Dentists register CME providers and accredit CME events taking place within their regions. The contents and quality of CME courses are supervised by the Chambers. The Supreme Chamber of Physicians and Dentists accredit CME events that are taking place nationwide. Supreme Chamber also registers Regional Chambers in case they themselves organize CME events. Regional Chambers confirm and register the credit points collected by individual doctors.</t>
  </si>
  <si>
    <t>A medical specialist must be registered with the Registrationcommittee Medical Specialists (RGS). The registration of a medical specialist is valid for five years. For re-registration at least 200 hours of CPD isrequired.The 200 hours CPD must be achieved in the 5 year period prior to the re-registration.</t>
  </si>
  <si>
    <t>at least 200 credits = hours</t>
  </si>
  <si>
    <t>max. 24 per week for a multi-day training or congress</t>
  </si>
  <si>
    <t>Once a doctor is retired his registration ends. For re-registration a minimum of practice is required.</t>
  </si>
  <si>
    <t>All National Scientific Societies have a joint policy for accredition through the National Medical Association (KNMG).</t>
  </si>
  <si>
    <t>approx. 250 especially for physical rehabilitation medicine. For other specialities we don't have this information.</t>
  </si>
  <si>
    <t>no re-licencing or re-certification but cuttings of revenues when CME activities are missed</t>
  </si>
  <si>
    <t>congresses (max. 3/6 credits), lecture &amp; discussion (max. 4/8 credits)</t>
  </si>
  <si>
    <t>cuttings in revenues depending on the time of underperforming CME-CPD activities</t>
  </si>
  <si>
    <t>There are 17 regional Medical Associations (so called Medical Chambers) responsible for accreditation of CME activities.</t>
  </si>
  <si>
    <t>additional credits are given for knowledge tests in different types of CME activities additional acticities accredited: - hospitation - workshops</t>
  </si>
  <si>
    <t>The sanctions can be taken by the state (cantonal health authority) but there have been no case yet to know precisely what actual sanctions will be taen in fact. Insurances can not reimburse specific activities if the specific CME has not been done</t>
  </si>
  <si>
    <t>Peer review and internet activities are considered as personal learning (30 credits/year)</t>
  </si>
  <si>
    <t>Every 5 years mandatory through the associations</t>
  </si>
  <si>
    <t>part area of practice, part free</t>
  </si>
  <si>
    <t>(National) Specialist Registration Committee sets the rules, delegated to the professional bodies</t>
  </si>
  <si>
    <t>No re-licencing as yet</t>
  </si>
  <si>
    <t>150 credits</t>
  </si>
  <si>
    <t>LEE National : 675 approximately Live EACCME - UEMS : 41 approximately Not accredited: 20 approximately</t>
  </si>
  <si>
    <t>yes, every 5 year one has to re-license</t>
  </si>
  <si>
    <t>no specification, so I ticked an answer above, because the system requires it, but it does not make any sense</t>
  </si>
  <si>
    <t>150 Credits requiring verification and 90 Credits in self study not requiring verification</t>
  </si>
  <si>
    <t>Personal learning and lecturing is part of the 90 Credits self study</t>
  </si>
  <si>
    <t>Werner</t>
  </si>
  <si>
    <t>Christoph</t>
  </si>
  <si>
    <t>Gordon</t>
  </si>
  <si>
    <t>Esther</t>
  </si>
  <si>
    <t>Bojana</t>
  </si>
  <si>
    <t>W.</t>
  </si>
  <si>
    <t>Joerg</t>
  </si>
  <si>
    <t>Alec</t>
  </si>
  <si>
    <t>Desiree</t>
  </si>
  <si>
    <t>CHRISTOS</t>
  </si>
  <si>
    <t>BHR</t>
  </si>
  <si>
    <t>Alexandre</t>
  </si>
  <si>
    <t>Bauer</t>
  </si>
  <si>
    <t>Egli</t>
  </si>
  <si>
    <t>Caruana Dingli</t>
  </si>
  <si>
    <t>Frey</t>
  </si>
  <si>
    <t>Beovic</t>
  </si>
  <si>
    <t>Szewczyński</t>
  </si>
  <si>
    <t>Bakx</t>
  </si>
  <si>
    <t>Ansorg</t>
  </si>
  <si>
    <t>Martin-Achard</t>
  </si>
  <si>
    <t>Burger</t>
  </si>
  <si>
    <t>PISIOTIS</t>
  </si>
  <si>
    <t>Wolffenbuttel</t>
  </si>
  <si>
    <t>Bisdorff</t>
  </si>
  <si>
    <t>Malta</t>
  </si>
  <si>
    <t>Slovenia</t>
  </si>
  <si>
    <t>Germany</t>
  </si>
  <si>
    <t>GREECE</t>
  </si>
  <si>
    <t>Luxemboug</t>
  </si>
  <si>
    <t>Swiss Medical association FMH</t>
  </si>
  <si>
    <t>Swiss Society of Ophthalmology</t>
  </si>
  <si>
    <t>Medical Association of Malta</t>
  </si>
  <si>
    <t>Swiss Respiratory Society</t>
  </si>
  <si>
    <t>Supreme Chamber of Physicians and Dentists</t>
  </si>
  <si>
    <t>Netherlands Society of Physical and Rehabilitation Medicine</t>
  </si>
  <si>
    <t>Professional Board of German Surgeons</t>
  </si>
  <si>
    <t>Pulmonary Swiss Society</t>
  </si>
  <si>
    <t>Netherlands Association of Surgeons</t>
  </si>
  <si>
    <t>PANHELLENIC MEDICAL ASSOCIATION</t>
  </si>
  <si>
    <t>Dutch Endocrine Society</t>
  </si>
  <si>
    <t>AMMD</t>
  </si>
  <si>
    <t>werner.bauer@hin.ch</t>
  </si>
  <si>
    <t>sog@erlaw.ch</t>
  </si>
  <si>
    <t>gordoncd@maltanet.net</t>
  </si>
  <si>
    <t>e.frey@lung.ch</t>
  </si>
  <si>
    <t>bojana.beovic@kclj.si</t>
  </si>
  <si>
    <t>m.szewczynski@hipokrates.org</t>
  </si>
  <si>
    <t>vra@revalidatiegeneeskunde.nl</t>
  </si>
  <si>
    <t>ansorg@bdc.de</t>
  </si>
  <si>
    <t>alec.martinachard@hin.ch</t>
  </si>
  <si>
    <t>secretaris.nvvh@gmail.com</t>
  </si>
  <si>
    <t>PISINTER1@PIS.GR / PISINTER@PIS.GR</t>
  </si>
  <si>
    <t>secr@nve.nl</t>
  </si>
  <si>
    <t>alexbis@pt.lu</t>
  </si>
  <si>
    <t>Part of the CME-CPD have to done in what we call "economy and Ethics" where issues concerning the remboursement and the cost of what physicians are doing are elucidated</t>
  </si>
  <si>
    <t>Bernard</t>
  </si>
  <si>
    <t>bernie.mail@skynet.be</t>
  </si>
  <si>
    <t>PAGE 1: UEMS Survey on CME-CPD in Europe</t>
  </si>
  <si>
    <r>
      <t>Q1: </t>
    </r>
    <r>
      <rPr>
        <b/>
        <sz val="10"/>
        <color rgb="FF333333"/>
        <rFont val="Arial"/>
        <family val="2"/>
      </rPr>
      <t>Identification</t>
    </r>
  </si>
  <si>
    <t>PAGE 2: REQUIREMENTS FOR CME-CPD IN YOUR COUNTRY</t>
  </si>
  <si>
    <t>Q2: Is the engagement in CME-CPD activities for medical specialists:</t>
  </si>
  <si>
    <t>Q3: What is the length of the "CME cycle"?</t>
  </si>
  <si>
    <t>Q4: The UEMS-EACCME® awards 1 credit per hour, 3 credits per half day and 6 credits per day. In your country, how many credits are awarded:</t>
  </si>
  <si>
    <t>Q5: Do doctors have to relate their CME-CPD activity to their area of practice in order to receive credits?</t>
  </si>
  <si>
    <t>Q6: What sanctions are implemented if medical specialists don't engage in CME-CPD activities?</t>
  </si>
  <si>
    <t>Q7: What is the responsible authority for CME-CPD in your country?</t>
  </si>
  <si>
    <t>Q8: How is individual CME-CPD financed?</t>
  </si>
  <si>
    <r>
      <t>Q2: </t>
    </r>
    <r>
      <rPr>
        <b/>
        <sz val="10"/>
        <color rgb="FF333333"/>
        <rFont val="Arial"/>
        <family val="2"/>
      </rPr>
      <t>Is the engagement in CME-CPD activities for medical specialists:</t>
    </r>
  </si>
  <si>
    <r>
      <t>Is there a re-licencing or re-certification process in your country (please explain) ?</t>
    </r>
    <r>
      <rPr>
        <sz val="9"/>
        <color rgb="FF000000"/>
        <rFont val="Arial"/>
        <family val="2"/>
      </rPr>
      <t>No</t>
    </r>
  </si>
  <si>
    <r>
      <t>Q3: </t>
    </r>
    <r>
      <rPr>
        <b/>
        <sz val="10"/>
        <color rgb="FF333333"/>
        <rFont val="Arial"/>
        <family val="2"/>
      </rPr>
      <t>What is the length of the "CME cycle"?</t>
    </r>
  </si>
  <si>
    <r>
      <t>Q4: </t>
    </r>
    <r>
      <rPr>
        <b/>
        <sz val="10"/>
        <color rgb="FF333333"/>
        <rFont val="Arial"/>
        <family val="2"/>
      </rPr>
      <t>The UEMS-EACCME® awards 1 credit per hour, 3 credits per half day and 6 credits per day. In your country, how many credits are awarded:</t>
    </r>
  </si>
  <si>
    <r>
      <t>per hour?</t>
    </r>
    <r>
      <rPr>
        <sz val="9"/>
        <color rgb="FF000000"/>
        <rFont val="Arial"/>
        <family val="2"/>
      </rPr>
      <t>1 CP</t>
    </r>
  </si>
  <si>
    <r>
      <t>per half day?</t>
    </r>
    <r>
      <rPr>
        <sz val="9"/>
        <color rgb="FF000000"/>
        <rFont val="Arial"/>
        <family val="2"/>
      </rPr>
      <t>3 CP</t>
    </r>
  </si>
  <si>
    <r>
      <t>per day?</t>
    </r>
    <r>
      <rPr>
        <sz val="9"/>
        <color rgb="FF000000"/>
        <rFont val="Arial"/>
        <family val="2"/>
      </rPr>
      <t>6 CP</t>
    </r>
  </si>
  <si>
    <r>
      <t>Other (please explain)?</t>
    </r>
    <r>
      <rPr>
        <sz val="9"/>
        <color rgb="FF000000"/>
        <rFont val="Arial"/>
        <family val="2"/>
      </rPr>
      <t>We use the UEMS EACCME credit system...</t>
    </r>
  </si>
  <si>
    <r>
      <t>Q5: </t>
    </r>
    <r>
      <rPr>
        <b/>
        <sz val="10"/>
        <color rgb="FF333333"/>
        <rFont val="Arial"/>
        <family val="2"/>
      </rPr>
      <t>Do doctors have to relate their CME-CPD activity to their area of practice in order to receive credits?</t>
    </r>
  </si>
  <si>
    <r>
      <t>Q6: </t>
    </r>
    <r>
      <rPr>
        <b/>
        <sz val="10"/>
        <color rgb="FF333333"/>
        <rFont val="Arial"/>
        <family val="2"/>
      </rPr>
      <t>What sanctions are implemented if medical specialists don't engage in CME-CPD activities?</t>
    </r>
  </si>
  <si>
    <r>
      <t>Comment (if any)</t>
    </r>
    <r>
      <rPr>
        <sz val="9"/>
        <color rgb="FF000000"/>
        <rFont val="Arial"/>
        <family val="2"/>
      </rPr>
      <t>There will be a lower reimbursement of what the physician is providing to the patiënt. The system is based on incentives.rather than on punishments.</t>
    </r>
  </si>
  <si>
    <r>
      <t>Q7: </t>
    </r>
    <r>
      <rPr>
        <b/>
        <sz val="10"/>
        <color rgb="FF333333"/>
        <rFont val="Arial"/>
        <family val="2"/>
      </rPr>
      <t>What is the responsible authority for CME-CPD in your country?</t>
    </r>
  </si>
  <si>
    <r>
      <t>Comment (if any)</t>
    </r>
    <r>
      <rPr>
        <sz val="9"/>
        <color rgb="FF000000"/>
        <rFont val="Arial"/>
        <family val="2"/>
      </rPr>
      <t>It is the Social Security but involving the Professional Associkation (GBS-VBS)</t>
    </r>
  </si>
  <si>
    <r>
      <t>Q8: </t>
    </r>
    <r>
      <rPr>
        <b/>
        <sz val="10"/>
        <color rgb="FF333333"/>
        <rFont val="Arial"/>
        <family val="2"/>
      </rPr>
      <t>How is individual CME-CPD financed?</t>
    </r>
  </si>
  <si>
    <r>
      <t>How many Credits should a medical specialist collect within the "CME cycle"?</t>
    </r>
    <r>
      <rPr>
        <sz val="9"/>
        <color rgb="FF000000"/>
        <rFont val="Arial"/>
        <family val="2"/>
      </rPr>
      <t>150 Credits requiring verification and 90 Credits in self study not requiring verification</t>
    </r>
  </si>
  <si>
    <r>
      <t>per hour?</t>
    </r>
    <r>
      <rPr>
        <sz val="9"/>
        <color rgb="FF000000"/>
        <rFont val="Arial"/>
        <family val="2"/>
      </rPr>
      <t>1</t>
    </r>
  </si>
  <si>
    <r>
      <t>per half day?</t>
    </r>
    <r>
      <rPr>
        <sz val="9"/>
        <color rgb="FF000000"/>
        <rFont val="Arial"/>
        <family val="2"/>
      </rPr>
      <t>4</t>
    </r>
  </si>
  <si>
    <r>
      <t>per day?</t>
    </r>
    <r>
      <rPr>
        <sz val="9"/>
        <color rgb="FF000000"/>
        <rFont val="Arial"/>
        <family val="2"/>
      </rPr>
      <t>8</t>
    </r>
  </si>
  <si>
    <r>
      <t>Is there a re-licencing or re-certification process in your country (please explain) ?</t>
    </r>
    <r>
      <rPr>
        <sz val="9"/>
        <color rgb="FF000000"/>
        <rFont val="Arial"/>
        <family val="2"/>
      </rPr>
      <t>no</t>
    </r>
  </si>
  <si>
    <r>
      <t>How many Credits should a medical specialist collect within the "CME cycle"?</t>
    </r>
    <r>
      <rPr>
        <sz val="9"/>
        <color rgb="FF000000"/>
        <rFont val="Arial"/>
        <family val="2"/>
      </rPr>
      <t>no specification, so I ticked an answer above, because the system requires it, but it does not make any sense</t>
    </r>
  </si>
  <si>
    <r>
      <t>per half day?</t>
    </r>
    <r>
      <rPr>
        <sz val="9"/>
        <color rgb="FF000000"/>
        <rFont val="Arial"/>
        <family val="2"/>
      </rPr>
      <t>3</t>
    </r>
  </si>
  <si>
    <r>
      <t>per day?</t>
    </r>
    <r>
      <rPr>
        <sz val="9"/>
        <color rgb="FF000000"/>
        <rFont val="Arial"/>
        <family val="2"/>
      </rPr>
      <t>6</t>
    </r>
  </si>
  <si>
    <r>
      <t>Other (please explain)?</t>
    </r>
    <r>
      <rPr>
        <sz val="9"/>
        <color rgb="FF000000"/>
        <rFont val="Arial"/>
        <family val="2"/>
      </rPr>
      <t>adherence to the EACCME system</t>
    </r>
  </si>
  <si>
    <r>
      <t>Is CME dependent upon on-going clinical practice (e.g. can a retired doctor maintain CME and maintain their name on the relevant register)? How is it justified?</t>
    </r>
    <r>
      <rPr>
        <sz val="9"/>
        <color rgb="FF000000"/>
        <rFont val="Arial"/>
        <family val="2"/>
      </rPr>
      <t>no</t>
    </r>
  </si>
  <si>
    <r>
      <t>Is there a re-licencing or re-certification process in your country (please explain) ?</t>
    </r>
    <r>
      <rPr>
        <sz val="9"/>
        <color rgb="FF000000"/>
        <rFont val="Arial"/>
        <family val="2"/>
      </rPr>
      <t>yes, every 5 year one has to re-license</t>
    </r>
  </si>
  <si>
    <r>
      <t>per day?</t>
    </r>
    <r>
      <rPr>
        <sz val="9"/>
        <color rgb="FF000000"/>
        <rFont val="Arial"/>
        <family val="2"/>
      </rPr>
      <t>4</t>
    </r>
  </si>
  <si>
    <r>
      <t>Is there a re-licencing or re-certification process in your country (please explain) ?</t>
    </r>
    <r>
      <rPr>
        <sz val="9"/>
        <color rgb="FF000000"/>
        <rFont val="Arial"/>
        <family val="2"/>
      </rPr>
      <t>No re-licencing as yet</t>
    </r>
  </si>
  <si>
    <r>
      <t>How many Credits should a medical specialist collect within the "CME cycle"?</t>
    </r>
    <r>
      <rPr>
        <sz val="9"/>
        <color rgb="FF000000"/>
        <rFont val="Arial"/>
        <family val="2"/>
      </rPr>
      <t>150 credits</t>
    </r>
  </si>
  <si>
    <r>
      <t>per hour?</t>
    </r>
    <r>
      <rPr>
        <sz val="9"/>
        <color rgb="FF000000"/>
        <rFont val="Arial"/>
        <family val="2"/>
      </rPr>
      <t>1 (one)</t>
    </r>
  </si>
  <si>
    <r>
      <t>per half day?</t>
    </r>
    <r>
      <rPr>
        <sz val="9"/>
        <color rgb="FF000000"/>
        <rFont val="Arial"/>
        <family val="2"/>
      </rPr>
      <t>3 (three)</t>
    </r>
  </si>
  <si>
    <r>
      <t>per day?</t>
    </r>
    <r>
      <rPr>
        <sz val="9"/>
        <color rgb="FF000000"/>
        <rFont val="Arial"/>
        <family val="2"/>
      </rPr>
      <t>6 (six)</t>
    </r>
  </si>
  <si>
    <r>
      <t>Is CME dependent upon on-going clinical practice (e.g. can a retired doctor maintain CME and maintain their name on the relevant register)? How is it justified?</t>
    </r>
    <r>
      <rPr>
        <sz val="9"/>
        <color rgb="FF000000"/>
        <rFont val="Arial"/>
        <family val="2"/>
      </rPr>
      <t>Theoretically, a doctor may lose his licence for practice by Order of Minister of Health. However, no doctor, as yet, has lost his licence by Ministerial Order.</t>
    </r>
  </si>
  <si>
    <r>
      <t>Is there a re-licencing or re-certification process in your country (please explain) ?</t>
    </r>
    <r>
      <rPr>
        <sz val="9"/>
        <color rgb="FF000000"/>
        <rFont val="Arial"/>
        <family val="2"/>
      </rPr>
      <t>Every 5 years mandatory through the associations</t>
    </r>
  </si>
  <si>
    <r>
      <t>How many Credits should a medical specialist collect within the "CME cycle"?</t>
    </r>
    <r>
      <rPr>
        <sz val="9"/>
        <color rgb="FF000000"/>
        <rFont val="Arial"/>
        <family val="2"/>
      </rPr>
      <t>200</t>
    </r>
  </si>
  <si>
    <r>
      <t>Is CME dependent upon on-going clinical practice (e.g. can a retired doctor maintain CME and maintain their name on the relevant register)? How is it justified?</t>
    </r>
    <r>
      <rPr>
        <sz val="9"/>
        <color rgb="FF000000"/>
        <rFont val="Arial"/>
        <family val="2"/>
      </rPr>
      <t>part area of practice, part free</t>
    </r>
  </si>
  <si>
    <r>
      <t>Comment (if any)</t>
    </r>
    <r>
      <rPr>
        <sz val="9"/>
        <color rgb="FF000000"/>
        <rFont val="Arial"/>
        <family val="2"/>
      </rPr>
      <t>(National) Specialist Registration Committee sets the rules, delegated to the professional bodies</t>
    </r>
  </si>
  <si>
    <t>AGE 1: UEMS Survey on CME-CPD in Europe</t>
  </si>
  <si>
    <r>
      <t>How many Credits should a medical specialist collect within the "CME cycle"?</t>
    </r>
    <r>
      <rPr>
        <sz val="9"/>
        <color rgb="FF000000"/>
        <rFont val="Arial"/>
        <family val="2"/>
      </rPr>
      <t>240</t>
    </r>
  </si>
  <si>
    <r>
      <t>Comment (if any)</t>
    </r>
    <r>
      <rPr>
        <sz val="9"/>
        <color rgb="FF000000"/>
        <rFont val="Arial"/>
        <family val="2"/>
      </rPr>
      <t>The sanctions can be taken by the state (cantonal health authority) but there have been no case yet to know precisely what actual sanctions will be taen in fact. Insurances can not reimburse specific activities if the specific CME has not been done</t>
    </r>
  </si>
  <si>
    <r>
      <t>Is there a re-licencing or re-certification process in your country (please explain) ?</t>
    </r>
    <r>
      <rPr>
        <sz val="9"/>
        <color rgb="FF000000"/>
        <rFont val="Arial"/>
        <family val="2"/>
      </rPr>
      <t>no re-licencing or re-certification but cuttings of revenues when CME activities are missed</t>
    </r>
  </si>
  <si>
    <r>
      <t>How many Credits should a medical specialist collect within the "CME cycle"?</t>
    </r>
    <r>
      <rPr>
        <sz val="9"/>
        <color rgb="FF000000"/>
        <rFont val="Arial"/>
        <family val="2"/>
      </rPr>
      <t>250 credits in 5 years</t>
    </r>
  </si>
  <si>
    <r>
      <t>Other (please explain)?</t>
    </r>
    <r>
      <rPr>
        <sz val="9"/>
        <color rgb="FF000000"/>
        <rFont val="Arial"/>
        <family val="2"/>
      </rPr>
      <t>congresses (max. 3/6 credits), lecture &amp; discussion (max. 4/8 credits)</t>
    </r>
  </si>
  <si>
    <r>
      <t>Comment (if any)</t>
    </r>
    <r>
      <rPr>
        <sz val="9"/>
        <color rgb="FF000000"/>
        <rFont val="Arial"/>
        <family val="2"/>
      </rPr>
      <t>cuttings in revenues depending on the time of underperforming CME-CPD activities</t>
    </r>
  </si>
  <si>
    <r>
      <t>Comment (if any)</t>
    </r>
    <r>
      <rPr>
        <sz val="9"/>
        <color rgb="FF000000"/>
        <rFont val="Arial"/>
        <family val="2"/>
      </rPr>
      <t>There are 17 regional Medical Associations (so called Medical Chambers) responsible for accreditation of CME activities.</t>
    </r>
  </si>
  <si>
    <r>
      <t>Is there a re-licencing or re-certification process in your country (please explain) ?</t>
    </r>
    <r>
      <rPr>
        <sz val="9"/>
        <color rgb="FF000000"/>
        <rFont val="Arial"/>
        <family val="2"/>
      </rPr>
      <t>A medical specialist must be registered with the Registrationcommittee Medical Specialists (RGS). The registration of a medical specialist is valid for five years. For re-registration at least 200 hours of CPD isrequired.The 200 hours CPD must be achieved in the 5 year period prior to the re-registration.</t>
    </r>
  </si>
  <si>
    <r>
      <t>How many Credits should a medical specialist collect within the "CME cycle"?</t>
    </r>
    <r>
      <rPr>
        <sz val="9"/>
        <color rgb="FF000000"/>
        <rFont val="Arial"/>
        <family val="2"/>
      </rPr>
      <t>at least 200 credits = hours</t>
    </r>
  </si>
  <si>
    <r>
      <t>Other (please explain)?</t>
    </r>
    <r>
      <rPr>
        <sz val="9"/>
        <color rgb="FF000000"/>
        <rFont val="Arial"/>
        <family val="2"/>
      </rPr>
      <t>max. 24 per week for a multi-day training or congress</t>
    </r>
  </si>
  <si>
    <r>
      <t>Is CME dependent upon on-going clinical practice (e.g. can a retired doctor maintain CME and maintain their name on the relevant register)? How is it justified?</t>
    </r>
    <r>
      <rPr>
        <sz val="9"/>
        <color rgb="FF000000"/>
        <rFont val="Arial"/>
        <family val="2"/>
      </rPr>
      <t>Once a doctor is retired his registration ends. For re-registration a minimum of practice is required.</t>
    </r>
  </si>
  <si>
    <r>
      <t>Comment (if any)</t>
    </r>
    <r>
      <rPr>
        <sz val="9"/>
        <color rgb="FF000000"/>
        <rFont val="Arial"/>
        <family val="2"/>
      </rPr>
      <t>All National Scientific Societies have a joint policy for accredition through the National Medical Association (KNMG).</t>
    </r>
  </si>
  <si>
    <r>
      <t>Please explain:</t>
    </r>
    <r>
      <rPr>
        <sz val="9"/>
        <color rgb="FF000000"/>
        <rFont val="Arial"/>
        <family val="2"/>
      </rPr>
      <t>The financing by the individual doctor takes places through the National Societies and by payment by CME providers</t>
    </r>
  </si>
  <si>
    <r>
      <t>Is there a re-licencing or re-certification process in your country (please explain) ?</t>
    </r>
    <r>
      <rPr>
        <sz val="9"/>
        <color rgb="FF000000"/>
        <rFont val="Arial"/>
        <family val="2"/>
      </rPr>
      <t>In Poland there is no re-licencing or re-certification process - the right to practice is in principle valid without time limitations. When serious doubts arise as to the fitness to practice of a given doctor, the regional medical council may set up a commission to check it and it is possible to requirethe doctor to complete additional training (suspension may be imposed if the doctor does not fulfill this request). Also completion of additional training is required in case of professional inactivity exceeding 5 years.</t>
    </r>
  </si>
  <si>
    <r>
      <t>How many Credits should a medical specialist collect within the "CME cycle"?</t>
    </r>
    <r>
      <rPr>
        <sz val="9"/>
        <color rgb="FF000000"/>
        <rFont val="Arial"/>
        <family val="2"/>
      </rPr>
      <t>200 credit points</t>
    </r>
  </si>
  <si>
    <r>
      <t>per hour?</t>
    </r>
    <r>
      <rPr>
        <sz val="9"/>
        <color rgb="FF000000"/>
        <rFont val="Arial"/>
        <family val="2"/>
      </rPr>
      <t>1 credit</t>
    </r>
  </si>
  <si>
    <r>
      <t>per half day?</t>
    </r>
    <r>
      <rPr>
        <sz val="9"/>
        <color rgb="FF000000"/>
        <rFont val="Arial"/>
        <family val="2"/>
      </rPr>
      <t>-</t>
    </r>
  </si>
  <si>
    <r>
      <t>per day?</t>
    </r>
    <r>
      <rPr>
        <sz val="9"/>
        <color rgb="FF000000"/>
        <rFont val="Arial"/>
        <family val="2"/>
      </rPr>
      <t>-</t>
    </r>
  </si>
  <si>
    <r>
      <t>Other (please explain)?</t>
    </r>
    <r>
      <rPr>
        <sz val="9"/>
        <color rgb="FF000000"/>
        <rFont val="Arial"/>
        <family val="2"/>
      </rPr>
      <t>in a given CME cycle max. 40 credit points for this kind of educational activity may be collected</t>
    </r>
  </si>
  <si>
    <r>
      <t>Is CME dependent upon on-going clinical practice (e.g. can a retired doctor maintain CME and maintain their name on the relevant register)? How is it justified?</t>
    </r>
    <r>
      <rPr>
        <sz val="9"/>
        <color rgb="FF000000"/>
        <rFont val="Arial"/>
        <family val="2"/>
      </rPr>
      <t>In principle the obligation of CME applies to all doctors holding the right to ptactice the profession.</t>
    </r>
  </si>
  <si>
    <r>
      <t>Comment (if any)</t>
    </r>
    <r>
      <rPr>
        <sz val="9"/>
        <color rgb="FF000000"/>
        <rFont val="Arial"/>
        <family val="2"/>
      </rPr>
      <t>There are no direct sanctions for doctors failing to meet the CME requirement. But this is a breach of professional and ethical obligations; this fact is recorded in the register of doctors and may have certain consequences – for example in the frame of disciplinary proceedings or when applying for a job or a given position in a healthcare facility.</t>
    </r>
  </si>
  <si>
    <r>
      <t>Comment (if any)</t>
    </r>
    <r>
      <rPr>
        <sz val="9"/>
        <color rgb="FF000000"/>
        <rFont val="Arial"/>
        <family val="2"/>
      </rPr>
      <t>Regional Chambers of Physicians and Dentists register CME providers and accredit CME events taking place within their regions. The contents and quality of CME courses are supervised by the Chambers. The Supreme Chamber of Physicians and Dentists accredit CME events that are taking place nationwide. Supreme Chamber also registers Regional Chambers in case they themselves organize CME events. Regional Chambers confirm and register the credit points collected by individual doctors.</t>
    </r>
  </si>
  <si>
    <r>
      <t>Please explain:</t>
    </r>
    <r>
      <rPr>
        <sz val="9"/>
        <color rgb="FF000000"/>
        <rFont val="Arial"/>
        <family val="2"/>
      </rPr>
      <t>In principle the costs of CME activities are borne by doctors. Some activities may be funded or co-funded from other sources (state, EU funds, employers, Chambers of Physicians and Dentists).</t>
    </r>
  </si>
  <si>
    <r>
      <t>Is there a re-licencing or re-certification process in your country (please explain) ?</t>
    </r>
    <r>
      <rPr>
        <sz val="9"/>
        <color rgb="FF000000"/>
        <rFont val="Arial"/>
        <family val="2"/>
      </rPr>
      <t>No.</t>
    </r>
  </si>
  <si>
    <r>
      <t>How many Credits should a medical specialist collect within the "CME cycle"?</t>
    </r>
    <r>
      <rPr>
        <sz val="9"/>
        <color rgb="FF000000"/>
        <rFont val="Arial"/>
        <family val="2"/>
      </rPr>
      <t>50 Credits per year plus 1 audit. 250 credits per five year cycle.</t>
    </r>
  </si>
  <si>
    <r>
      <t>per hour?</t>
    </r>
    <r>
      <rPr>
        <sz val="9"/>
        <color rgb="FF000000"/>
        <rFont val="Arial"/>
        <family val="2"/>
      </rPr>
      <t>1 Credit</t>
    </r>
  </si>
  <si>
    <r>
      <t>per day?</t>
    </r>
    <r>
      <rPr>
        <sz val="9"/>
        <color rgb="FF000000"/>
        <rFont val="Arial"/>
        <family val="2"/>
      </rPr>
      <t>6 Credits</t>
    </r>
  </si>
  <si>
    <r>
      <t>Is CME dependent upon on-going clinical practice (e.g. can a retired doctor maintain CME and maintain their name on the relevant register)? How is it justified?</t>
    </r>
    <r>
      <rPr>
        <sz val="9"/>
        <color rgb="FF000000"/>
        <rFont val="Arial"/>
        <family val="2"/>
      </rPr>
      <t>The Medical Council has agreed that retired medical practitioners will be subject to the same professional competence requirements as all other practicing doctors. This means that any retired doctor wishing to retain registration for the purpose of practicing medicine will be obliged to fulfill their statutory duty to maintain professional competence. If a doctor withdraws their name from the register voluntarily, they can retain the title of "Dr", engage in college or mentoring activities and be able to administer emergency aid in the event of an accident.</t>
    </r>
  </si>
  <si>
    <r>
      <t>Comment (if any)</t>
    </r>
    <r>
      <rPr>
        <sz val="9"/>
        <color rgb="FF000000"/>
        <rFont val="Arial"/>
        <family val="2"/>
      </rPr>
      <t>In the rare situation where a doctor fails, refuses or ceases to cooperate with requirements to maintain competence, then the doctor will be the subject of follow-up action by the Medical Council, which may include disciplinary action through Fitness to Practice Inquiry.</t>
    </r>
  </si>
  <si>
    <r>
      <t>Comment (if any)</t>
    </r>
    <r>
      <rPr>
        <sz val="9"/>
        <color rgb="FF000000"/>
        <rFont val="Arial"/>
        <family val="2"/>
      </rPr>
      <t>The Irish Medical Council, a national regulatory body, is responsible for the provision of a framework for Professional Competence Schemes. The Council has devolved responsibility for CME/CPD to three separate post-graduate training bodies – The Irish College of General Practitioners (ICGP) for GP’s, The Royal College of Physicians of Ireland (RCPI) for physicians and The Royal College of Surgeons in Ireland (RCSI) for the surgically related specialists.</t>
    </r>
  </si>
  <si>
    <r>
      <t>How many Credits should a medical specialist collect within the "CME cycle"?</t>
    </r>
    <r>
      <rPr>
        <sz val="9"/>
        <color rgb="FF000000"/>
        <rFont val="Arial"/>
        <family val="2"/>
      </rPr>
      <t>80 credits/year as a total (30 credits/year personal reading without formal credits process and 50 credits/year out of CME meetings, e-learning, etc, which need accreditation.</t>
    </r>
  </si>
  <si>
    <r>
      <t>per half day?</t>
    </r>
    <r>
      <rPr>
        <sz val="9"/>
        <color rgb="FF000000"/>
        <rFont val="Arial"/>
        <family val="2"/>
      </rPr>
      <t>max. 4 credits</t>
    </r>
  </si>
  <si>
    <r>
      <t>per day?</t>
    </r>
    <r>
      <rPr>
        <sz val="9"/>
        <color rgb="FF000000"/>
        <rFont val="Arial"/>
        <family val="2"/>
      </rPr>
      <t>max. 8 credits</t>
    </r>
  </si>
  <si>
    <r>
      <t>Is CME dependent upon on-going clinical practice (e.g. can a retired doctor maintain CME and maintain their name on the relevant register)? How is it justified?</t>
    </r>
    <r>
      <rPr>
        <sz val="9"/>
        <color rgb="FF000000"/>
        <rFont val="Arial"/>
        <family val="2"/>
      </rPr>
      <t>no (but if a doctor officially and definitely retires he will be eliminated from the register, he will loose the permission to practice)</t>
    </r>
  </si>
  <si>
    <r>
      <t>Comment (if any)</t>
    </r>
    <r>
      <rPr>
        <sz val="9"/>
        <color rgb="FF000000"/>
        <rFont val="Arial"/>
        <family val="2"/>
      </rPr>
      <t>legal sanctions are up to the governments of the Swiss "Kantone", the provincies, and can go as far as to a loss of the permit to practice; this will only happen if the doctor has a also a real quality problem in his work (not just by a number of credits CME which is too low)</t>
    </r>
  </si>
  <si>
    <r>
      <t>Comment (if any)</t>
    </r>
    <r>
      <rPr>
        <sz val="9"/>
        <color rgb="FF000000"/>
        <rFont val="Arial"/>
        <family val="2"/>
      </rPr>
      <t>The Swiss Institute of Medical Education (an independent doughter organization of the Swiss Medical Association) is repsonsible for the CME accreditation system (together with the specialty societies); sanctions would have to be imposed by the governments of the "cantons".</t>
    </r>
  </si>
  <si>
    <r>
      <t>Is there a re-licencing or re-certification process in your country (please explain) ?</t>
    </r>
    <r>
      <rPr>
        <sz val="9"/>
        <color rgb="FF000000"/>
        <rFont val="Arial"/>
        <family val="2"/>
      </rPr>
      <t>Yes, with the revision of the rules for continuous educatio0n</t>
    </r>
  </si>
  <si>
    <r>
      <t>How many Credits should a medical specialist collect within the "CME cycle"?</t>
    </r>
    <r>
      <rPr>
        <sz val="9"/>
        <color rgb="FF000000"/>
        <rFont val="Arial"/>
        <family val="2"/>
      </rPr>
      <t>or 1 yeaar. 150 Credit / 3 years od 50 Credits p.a.</t>
    </r>
  </si>
  <si>
    <r>
      <t>Is CME dependent upon on-going clinical practice (e.g. can a retired doctor maintain CME and maintain their name on the relevant register)? How is it justified?</t>
    </r>
    <r>
      <rPr>
        <sz val="9"/>
        <color rgb="FF000000"/>
        <rFont val="Arial"/>
        <family val="2"/>
      </rPr>
      <t>Every doctor is obliged to maintain his CPD as long as he is in practice.</t>
    </r>
  </si>
  <si>
    <r>
      <t>Comment (if any)</t>
    </r>
    <r>
      <rPr>
        <sz val="9"/>
        <color rgb="FF000000"/>
        <rFont val="Arial"/>
        <family val="2"/>
      </rPr>
      <t>Fines up to chf 20'000.-</t>
    </r>
  </si>
  <si>
    <r>
      <t>How many Credits should a medical specialist collect within the "CME cycle"?</t>
    </r>
    <r>
      <rPr>
        <sz val="9"/>
        <color rgb="FF000000"/>
        <rFont val="Arial"/>
        <family val="2"/>
      </rPr>
      <t>No CME cycle, I had to fill in a number to continue</t>
    </r>
  </si>
  <si>
    <r>
      <t>Please explain:</t>
    </r>
    <r>
      <rPr>
        <sz val="9"/>
        <color rgb="FF000000"/>
        <rFont val="Arial"/>
        <family val="2"/>
      </rPr>
      <t>All doctors working with government have a yearly CME allowance.</t>
    </r>
  </si>
  <si>
    <r>
      <t>Is there a re-licencing or re-certification process in your country (please explain) ?</t>
    </r>
    <r>
      <rPr>
        <sz val="9"/>
        <color rgb="FF000000"/>
        <rFont val="Arial"/>
        <family val="2"/>
      </rPr>
      <t>Yes. Please see the Romanian Charter on CME-CPD adopted at the end of February 2013, reflecting the new UEMS Charter, I' ve already sent you at the proper time.</t>
    </r>
  </si>
  <si>
    <r>
      <t>How many Credits should a medical specialist collect within the "CME cycle"?</t>
    </r>
    <r>
      <rPr>
        <sz val="9"/>
        <color rgb="FF000000"/>
        <rFont val="Arial"/>
        <family val="2"/>
      </rPr>
      <t>minimum 200 credits</t>
    </r>
  </si>
  <si>
    <r>
      <t>per day?</t>
    </r>
    <r>
      <rPr>
        <sz val="9"/>
        <color rgb="FF000000"/>
        <rFont val="Arial"/>
        <family val="2"/>
      </rPr>
      <t>6 credits</t>
    </r>
  </si>
  <si>
    <r>
      <t>Is CME dependent upon on-going clinical practice (e.g. can a retired doctor maintain CME and maintain their name on the relevant register)? How is it justified?</t>
    </r>
    <r>
      <rPr>
        <sz val="9"/>
        <color rgb="FF000000"/>
        <rFont val="Arial"/>
        <family val="2"/>
      </rPr>
      <t>Please see the Romanian Charter on CME-CPD adopted at the end of February 2013, reflecting the new UEMS Charter, I' ve already sent you at the proper time.</t>
    </r>
  </si>
  <si>
    <r>
      <t>Comment (if any)</t>
    </r>
    <r>
      <rPr>
        <sz val="9"/>
        <color rgb="FF000000"/>
        <rFont val="Arial"/>
        <family val="2"/>
      </rPr>
      <t>In fact, a suspension of practice until the requirements are fulfilled.</t>
    </r>
  </si>
  <si>
    <r>
      <t>Is there a re-licencing or re-certification process in your country (please explain) ?</t>
    </r>
    <r>
      <rPr>
        <sz val="9"/>
        <color rgb="FF000000"/>
        <rFont val="Arial"/>
        <family val="2"/>
      </rPr>
      <t>Voluntary recertification carried out by specialties.</t>
    </r>
  </si>
  <si>
    <r>
      <t>How many Credits should a medical specialist collect within the "CME cycle"?</t>
    </r>
    <r>
      <rPr>
        <sz val="9"/>
        <color rgb="FF000000"/>
        <rFont val="Arial"/>
        <family val="2"/>
      </rPr>
      <t>300</t>
    </r>
  </si>
  <si>
    <r>
      <t>per half day?</t>
    </r>
    <r>
      <rPr>
        <sz val="9"/>
        <color rgb="FF000000"/>
        <rFont val="Arial"/>
        <family val="2"/>
      </rPr>
      <t>up to 4</t>
    </r>
  </si>
  <si>
    <r>
      <t>per day?</t>
    </r>
    <r>
      <rPr>
        <sz val="9"/>
        <color rgb="FF000000"/>
        <rFont val="Arial"/>
        <family val="2"/>
      </rPr>
      <t>up to 8</t>
    </r>
  </si>
  <si>
    <r>
      <t>Is CME dependent upon on-going clinical practice (e.g. can a retired doctor maintain CME and maintain their name on the relevant register)? How is it justified?</t>
    </r>
    <r>
      <rPr>
        <sz val="9"/>
        <color rgb="FF000000"/>
        <rFont val="Arial"/>
        <family val="2"/>
      </rPr>
      <t>CME is not dependent on on-goinc clinical practice.</t>
    </r>
  </si>
  <si>
    <r>
      <t>How many Credits should a medical specialist collect within the "CME cycle"?</t>
    </r>
    <r>
      <rPr>
        <sz val="9"/>
        <color rgb="FF000000"/>
        <rFont val="Arial"/>
        <family val="2"/>
      </rPr>
      <t>250</t>
    </r>
  </si>
  <si>
    <r>
      <t>per half day?</t>
    </r>
    <r>
      <rPr>
        <sz val="9"/>
        <color rgb="FF000000"/>
        <rFont val="Arial"/>
        <family val="2"/>
      </rPr>
      <t>3 credit</t>
    </r>
  </si>
  <si>
    <r>
      <t>per day?</t>
    </r>
    <r>
      <rPr>
        <sz val="9"/>
        <color rgb="FF000000"/>
        <rFont val="Arial"/>
        <family val="2"/>
      </rPr>
      <t>6 credit</t>
    </r>
  </si>
  <si>
    <r>
      <t>Comment (if any)</t>
    </r>
    <r>
      <rPr>
        <sz val="9"/>
        <color rgb="FF000000"/>
        <rFont val="Arial"/>
        <family val="2"/>
      </rPr>
      <t>In new low MOH want to include a financial sanctions.</t>
    </r>
  </si>
  <si>
    <r>
      <t>Is there a re-licencing or re-certification process in your country (please explain) ?</t>
    </r>
    <r>
      <rPr>
        <sz val="9"/>
        <color rgb="FF000000"/>
        <rFont val="Arial"/>
        <family val="2"/>
      </rPr>
      <t>NO Exception: General practice/Family medisin is a speciality in Norway. For this spesiality (only) CME-CPD is mandatory (leagal) with a 5 years length of "CME cycle" .</t>
    </r>
  </si>
  <si>
    <r>
      <t>How many Credits should a medical specialist collect within the "CME cycle"?</t>
    </r>
    <r>
      <rPr>
        <sz val="9"/>
        <color rgb="FF000000"/>
        <rFont val="Arial"/>
        <family val="2"/>
      </rPr>
      <t>General practice/Family medisin only Total 300 (courses min 60, max 160)</t>
    </r>
  </si>
  <si>
    <r>
      <t>Other (please explain)?</t>
    </r>
    <r>
      <rPr>
        <sz val="9"/>
        <color rgb="FF000000"/>
        <rFont val="Arial"/>
        <family val="2"/>
      </rPr>
      <t>1 per 45 min.</t>
    </r>
  </si>
  <si>
    <r>
      <t>Comment (if any)</t>
    </r>
    <r>
      <rPr>
        <sz val="9"/>
        <color rgb="FF000000"/>
        <rFont val="Arial"/>
        <family val="2"/>
      </rPr>
      <t>General practice/Family medisin only: Loss of specialist title and reduction in refunds. All other specialities: No sanctions</t>
    </r>
  </si>
  <si>
    <r>
      <t>Comment (if any)</t>
    </r>
    <r>
      <rPr>
        <sz val="9"/>
        <color rgb="FF000000"/>
        <rFont val="Arial"/>
        <family val="2"/>
      </rPr>
      <t>For General practice/Family medisin: National health authorities.</t>
    </r>
  </si>
  <si>
    <r>
      <t>Is there a re-licencing or re-certification process in your country (please explain) ?</t>
    </r>
    <r>
      <rPr>
        <sz val="9"/>
        <color rgb="FF000000"/>
        <rFont val="Arial"/>
        <family val="2"/>
      </rPr>
      <t>Physicians have to collect 75 credit points through CME in 7 years in order to re-licence their licence.</t>
    </r>
  </si>
  <si>
    <r>
      <t>How many Credits should a medical specialist collect within the "CME cycle"?</t>
    </r>
    <r>
      <rPr>
        <sz val="9"/>
        <color rgb="FF000000"/>
        <rFont val="Arial"/>
        <family val="2"/>
      </rPr>
      <t>7 years, 75 credit points</t>
    </r>
  </si>
  <si>
    <r>
      <t>per half day?</t>
    </r>
    <r>
      <rPr>
        <sz val="9"/>
        <color rgb="FF000000"/>
        <rFont val="Arial"/>
        <family val="2"/>
      </rPr>
      <t>depending on hours</t>
    </r>
  </si>
  <si>
    <r>
      <t>per day?</t>
    </r>
    <r>
      <rPr>
        <sz val="9"/>
        <color rgb="FF000000"/>
        <rFont val="Arial"/>
        <family val="2"/>
      </rPr>
      <t>depending on hours</t>
    </r>
  </si>
  <si>
    <r>
      <t>Other (please explain)?</t>
    </r>
    <r>
      <rPr>
        <sz val="9"/>
        <color rgb="FF000000"/>
        <rFont val="Arial"/>
        <family val="2"/>
      </rPr>
      <t>max 20 per event</t>
    </r>
  </si>
  <si>
    <r>
      <t>Is CME dependent upon on-going clinical practice (e.g. can a retired doctor maintain CME and maintain their name on the relevant register)? How is it justified?</t>
    </r>
    <r>
      <rPr>
        <sz val="9"/>
        <color rgb="FF000000"/>
        <rFont val="Arial"/>
        <family val="2"/>
      </rPr>
      <t>to relicence phisicians have to have at least 20% clinical practice</t>
    </r>
  </si>
  <si>
    <r>
      <t>Comment (if any)</t>
    </r>
    <r>
      <rPr>
        <sz val="9"/>
        <color rgb="FF000000"/>
        <rFont val="Arial"/>
        <family val="2"/>
      </rPr>
      <t>Or they have to make an examination</t>
    </r>
  </si>
  <si>
    <r>
      <t>Comment (if any)</t>
    </r>
    <r>
      <rPr>
        <sz val="9"/>
        <color rgb="FF000000"/>
        <rFont val="Arial"/>
        <family val="2"/>
      </rPr>
      <t>medical chamber of slovenia</t>
    </r>
  </si>
  <si>
    <r>
      <t>Is there a re-licencing or re-certification process in your country (please explain) ?</t>
    </r>
    <r>
      <rPr>
        <sz val="9"/>
        <color rgb="FF000000"/>
        <rFont val="Arial"/>
        <family val="2"/>
      </rPr>
      <t>There is and it is regulated by special law. Every six years our medical doctors ( but also other medical proffesionals) have to pass re-licencing proces in Croatian Medical Chamber.</t>
    </r>
  </si>
  <si>
    <r>
      <t>How many Credits should a medical specialist collect within the "CME cycle"?</t>
    </r>
    <r>
      <rPr>
        <sz val="9"/>
        <color rgb="FF000000"/>
        <rFont val="Arial"/>
        <family val="2"/>
      </rPr>
      <t>120 credits, 20 by a year</t>
    </r>
  </si>
  <si>
    <r>
      <t>Other (please explain)?</t>
    </r>
    <r>
      <rPr>
        <sz val="9"/>
        <color rgb="FF000000"/>
        <rFont val="Arial"/>
        <family val="2"/>
      </rPr>
      <t>It is specific and regulated by special Act of Croatian Medical Chamber</t>
    </r>
  </si>
  <si>
    <r>
      <t>Is there a re-licencing or re-certification process in your country (please explain) ?</t>
    </r>
    <r>
      <rPr>
        <sz val="9"/>
        <color rgb="FF000000"/>
        <rFont val="Arial"/>
        <family val="2"/>
      </rPr>
      <t>Finnish legislation requires that health care professionals maintain and update their knowledge and skills but there is no madatory CME/CPD nor are there plans to introduce recertification.</t>
    </r>
  </si>
  <si>
    <r>
      <t>How many Credits should a medical specialist collect within the "CME cycle"?</t>
    </r>
    <r>
      <rPr>
        <sz val="9"/>
        <color rgb="FF000000"/>
        <rFont val="Arial"/>
        <family val="2"/>
      </rPr>
      <t>No "CME cycle". The FInnish Medical Association recommends that all doctors have the possibility to attend external CME at least 10 days yearly. (I tried not to answer the following queastion but the program did not allow it. Therefore ignore "3 years".</t>
    </r>
  </si>
  <si>
    <r>
      <t>Is CME dependent upon on-going clinical practice (e.g. can a retired doctor maintain CME and maintain their name on the relevant register)? How is it justified?</t>
    </r>
    <r>
      <rPr>
        <sz val="9"/>
        <color rgb="FF000000"/>
        <rFont val="Arial"/>
        <family val="2"/>
      </rPr>
      <t>No, there is no age limit to maintaining licensing.</t>
    </r>
  </si>
  <si>
    <r>
      <t>Comment (if any)</t>
    </r>
    <r>
      <rPr>
        <sz val="9"/>
        <color rgb="FF000000"/>
        <rFont val="Arial"/>
        <family val="2"/>
      </rPr>
      <t>It is recommed that every doctor has at least once a year a development discussion with his/her superior. During this discussions individual CME/CPD needs are also assessed and the employer can follow these activities.</t>
    </r>
  </si>
  <si>
    <r>
      <t>Comment (if any)</t>
    </r>
    <r>
      <rPr>
        <sz val="9"/>
        <color rgb="FF000000"/>
        <rFont val="Arial"/>
        <family val="2"/>
      </rPr>
      <t>Pro Medico, a professional association formed by the Finnish Medical Association, the FInnish Medical Society and the Swedish speaking Medical Society.</t>
    </r>
  </si>
  <si>
    <r>
      <t>Please explain:</t>
    </r>
    <r>
      <rPr>
        <sz val="9"/>
        <color rgb="FF000000"/>
        <rFont val="Arial"/>
        <family val="2"/>
      </rPr>
      <t>There is a mixed system, empolyers pay to a large extent but salaried doctors pay partly from their own pocket as well. Private practitioners pay entirely from their own pocket.</t>
    </r>
  </si>
  <si>
    <r>
      <t>Is there a re-licencing or re-certification process in your country (please explain) ?</t>
    </r>
    <r>
      <rPr>
        <sz val="9"/>
        <color rgb="FF000000"/>
        <rFont val="Arial"/>
        <family val="2"/>
      </rPr>
      <t>The scientific societies are giving certifcation on voluntary basis since 2000. Re-certification has been started in 2010 by the scientific societies.</t>
    </r>
  </si>
  <si>
    <r>
      <t>How many Credits should a medical specialist collect within the "CME cycle"?</t>
    </r>
    <r>
      <rPr>
        <sz val="9"/>
        <color rgb="FF000000"/>
        <rFont val="Arial"/>
        <family val="2"/>
      </rPr>
      <t>50 credits/year, 250 credits for 5 years</t>
    </r>
  </si>
  <si>
    <r>
      <t>Other (please explain)?</t>
    </r>
    <r>
      <rPr>
        <sz val="9"/>
        <color rgb="FF000000"/>
        <rFont val="Arial"/>
        <family val="2"/>
      </rPr>
      <t>The CME activites are accredited according their duration during that day</t>
    </r>
  </si>
  <si>
    <r>
      <t>Is CME dependent upon on-going clinical practice (e.g. can a retired doctor maintain CME and maintain their name on the relevant register)? How is it justified?</t>
    </r>
    <r>
      <rPr>
        <sz val="9"/>
        <color rgb="FF000000"/>
        <rFont val="Arial"/>
        <family val="2"/>
      </rPr>
      <t>Yes. As long as the doctor participate in CME/CPD activities will recive credits from Turkish Medical Association.</t>
    </r>
  </si>
  <si>
    <r>
      <t>How many Credits should a medical specialist collect within the "CME cycle"?</t>
    </r>
    <r>
      <rPr>
        <sz val="9"/>
        <color rgb="FF000000"/>
        <rFont val="Arial"/>
        <family val="2"/>
      </rPr>
      <t>20 points a year</t>
    </r>
  </si>
  <si>
    <r>
      <t>Is CME dependent upon on-going clinical practice (e.g. can a retired doctor maintain CME and maintain their name on the relevant register)? How is it justified?</t>
    </r>
    <r>
      <rPr>
        <sz val="9"/>
        <color rgb="FF000000"/>
        <rFont val="Arial"/>
        <family val="2"/>
      </rPr>
      <t>yes</t>
    </r>
  </si>
  <si>
    <r>
      <t>Is there a re-licencing or re-certification process in your country (please explain) ?</t>
    </r>
    <r>
      <rPr>
        <sz val="9"/>
        <color rgb="FF000000"/>
        <rFont val="Arial"/>
        <family val="2"/>
      </rPr>
      <t>Re-certification is obligatory every 5 years</t>
    </r>
  </si>
  <si>
    <r>
      <t>How many Credits should a medical specialist collect within the "CME cycle"?</t>
    </r>
    <r>
      <rPr>
        <sz val="9"/>
        <color rgb="FF000000"/>
        <rFont val="Arial"/>
        <family val="2"/>
      </rPr>
      <t>200 CME credits in 5 years</t>
    </r>
  </si>
  <si>
    <r>
      <t>Is CME dependent upon on-going clinical practice (e.g. can a retired doctor maintain CME and maintain their name on the relevant register)? How is it justified?</t>
    </r>
    <r>
      <rPr>
        <sz val="9"/>
        <color rgb="FF000000"/>
        <rFont val="Arial"/>
        <family val="2"/>
      </rPr>
      <t>But they also need to have CME points on non medical competencies (communication, collaboration and so on). These are registered too. No threshold is defined.</t>
    </r>
  </si>
  <si>
    <r>
      <t>Is there a re-licencing or re-certification process in your country (please explain) ?</t>
    </r>
    <r>
      <rPr>
        <sz val="9"/>
        <color rgb="FF000000"/>
        <rFont val="Arial"/>
        <family val="2"/>
      </rPr>
      <t>The Swiss Society of Orthopaedics Surgeons had introduced a voluntary recertification in 2012 for members only.</t>
    </r>
  </si>
  <si>
    <r>
      <t>How many Credits should a medical specialist collect within the "CME cycle"?</t>
    </r>
    <r>
      <rPr>
        <sz val="9"/>
        <color rgb="FF000000"/>
        <rFont val="Arial"/>
        <family val="2"/>
      </rPr>
      <t>150</t>
    </r>
  </si>
  <si>
    <r>
      <t>per half day?</t>
    </r>
    <r>
      <rPr>
        <sz val="9"/>
        <color rgb="FF000000"/>
        <rFont val="Arial"/>
        <family val="2"/>
      </rPr>
      <t>5</t>
    </r>
  </si>
  <si>
    <r>
      <t>per day?</t>
    </r>
    <r>
      <rPr>
        <sz val="9"/>
        <color rgb="FF000000"/>
        <rFont val="Arial"/>
        <family val="2"/>
      </rPr>
      <t>maximum of 6</t>
    </r>
  </si>
  <si>
    <r>
      <t>Is CME dependent upon on-going clinical practice (e.g. can a retired doctor maintain CME and maintain their name on the relevant register)? How is it justified?</t>
    </r>
    <r>
      <rPr>
        <sz val="9"/>
        <color rgb="FF000000"/>
        <rFont val="Arial"/>
        <family val="2"/>
      </rPr>
      <t>To maintain their name on the register, psychiatrists need to obtain 200 credits per 5 year AND need to declare that they practice at least 16 hours per week</t>
    </r>
  </si>
  <si>
    <r>
      <t>Other (please explain)?</t>
    </r>
    <r>
      <rPr>
        <sz val="9"/>
        <color rgb="FF000000"/>
        <rFont val="Arial"/>
        <family val="2"/>
      </rPr>
      <t>120 hours per 5 years</t>
    </r>
  </si>
  <si>
    <r>
      <t>Is there a re-licencing or re-certification process in your country (please explain) ?</t>
    </r>
    <r>
      <rPr>
        <sz val="9"/>
        <color rgb="FF000000"/>
        <rFont val="Arial"/>
        <family val="2"/>
      </rPr>
      <t>No recertification in France</t>
    </r>
  </si>
  <si>
    <r>
      <t>How many Credits should a medical specialist collect within the "CME cycle"?</t>
    </r>
    <r>
      <rPr>
        <sz val="9"/>
        <color rgb="FF000000"/>
        <rFont val="Arial"/>
        <family val="2"/>
      </rPr>
      <t>There are no credits but a number of certified CPD activities.</t>
    </r>
  </si>
  <si>
    <r>
      <t>Other (please explain)?</t>
    </r>
    <r>
      <rPr>
        <sz val="9"/>
        <color rgb="FF000000"/>
        <rFont val="Arial"/>
        <family val="2"/>
      </rPr>
      <t>No CME credits.</t>
    </r>
  </si>
  <si>
    <r>
      <t>Is CME dependent upon on-going clinical practice (e.g. can a retired doctor maintain CME and maintain their name on the relevant register)? How is it justified?</t>
    </r>
    <r>
      <rPr>
        <sz val="9"/>
        <color rgb="FF000000"/>
        <rFont val="Arial"/>
        <family val="2"/>
      </rPr>
      <t>No cme credits.</t>
    </r>
  </si>
  <si>
    <r>
      <t>Comment (if any)</t>
    </r>
    <r>
      <rPr>
        <sz val="9"/>
        <color rgb="FF000000"/>
        <rFont val="Arial"/>
        <family val="2"/>
      </rPr>
      <t>for the moment nothing because France is just in a starting process;</t>
    </r>
  </si>
  <si>
    <r>
      <t>Is there a re-licencing or re-certification process in your country (please explain) ?</t>
    </r>
    <r>
      <rPr>
        <sz val="9"/>
        <color rgb="FF000000"/>
        <rFont val="Arial"/>
        <family val="2"/>
      </rPr>
      <t>Yes - for the majority of Canadian provinces participation in and adherence to the requirements established by the Royal College (or College of Family Physicians of Canada's) fpr the Maintenance of Certification program is a requirement of licensure. We do not have re-certification examinations but participation in assessment is now mandatory (minimum of 25 credits) for all new 5-year cycles starting on or after January 1, 2014.</t>
    </r>
  </si>
  <si>
    <r>
      <t>How many Credits should a medical specialist collect within the "CME cycle"?</t>
    </r>
    <r>
      <rPr>
        <sz val="9"/>
        <color rgb="FF000000"/>
        <rFont val="Arial"/>
        <family val="2"/>
      </rPr>
      <t>A minimun of 40 credits per year and 400 credits over each 5 year cycle</t>
    </r>
  </si>
  <si>
    <r>
      <t>per hour?</t>
    </r>
    <r>
      <rPr>
        <sz val="9"/>
        <color rgb="FF000000"/>
        <rFont val="Arial"/>
        <family val="2"/>
      </rPr>
      <t>1 credit per hour for group learning</t>
    </r>
  </si>
  <si>
    <r>
      <t>per half day?</t>
    </r>
    <r>
      <rPr>
        <sz val="9"/>
        <color rgb="FF000000"/>
        <rFont val="Arial"/>
        <family val="2"/>
      </rPr>
      <t>1 credit per hour - varies depending on the number of breaks.</t>
    </r>
  </si>
  <si>
    <r>
      <t>per day?</t>
    </r>
    <r>
      <rPr>
        <sz val="9"/>
        <color rgb="FF000000"/>
        <rFont val="Arial"/>
        <family val="2"/>
      </rPr>
      <t>1 credit per hour - varies depending on the length of the program</t>
    </r>
  </si>
  <si>
    <r>
      <t>Is CME dependent upon on-going clinical practice (e.g. can a retired doctor maintain CME and maintain their name on the relevant register)? How is it justified?</t>
    </r>
    <r>
      <rPr>
        <sz val="9"/>
        <color rgb="FF000000"/>
        <rFont val="Arial"/>
        <family val="2"/>
      </rPr>
      <t>We expect all physicians to engage in learning activities that are relevant to their scope of practice. Physicians who do not have a clinical practice are expected to develop a learning plan that is relevant to their administrative, research or educational practice.</t>
    </r>
  </si>
  <si>
    <r>
      <t>Comment (if any)</t>
    </r>
    <r>
      <rPr>
        <sz val="9"/>
        <color rgb="FF000000"/>
        <rFont val="Arial"/>
        <family val="2"/>
      </rPr>
      <t>Fellows of the Royal College who do not participate in the MOC Program are removed from membership and can no longer use the Fellowship designation (FRCPC or FRCSC). Failure to participate in the MOC PRogram may lead to loss of licensure within the province or territory where the physician is practicing!</t>
    </r>
  </si>
  <si>
    <r>
      <t>Comment (if any)</t>
    </r>
    <r>
      <rPr>
        <sz val="9"/>
        <color rgb="FF000000"/>
        <rFont val="Arial"/>
        <family val="2"/>
      </rPr>
      <t>There are two national professional bodies: The College of Family Physicians of Canada (MAINPRO program) and the Royal College of Physicians and Surgeons of Canada (MOC Program) who establish the standards for CME/CPD for family physicians and specialists respectively. The Colleges des Medicins de Quebec has a third pathway to the national organizations for licensed physicians in Quebec. The National Specialty Societies and the University Offices of CME can apply to be recognized as accredited CPD provider organizations.The Federation of Medical Regulatory Authorities of Canada and the provincial medical regulatory authoritites establish the legal framework that has linked CPD to licensure</t>
    </r>
  </si>
  <si>
    <r>
      <t>Please explain:</t>
    </r>
    <r>
      <rPr>
        <sz val="9"/>
        <color rgb="FF000000"/>
        <rFont val="Arial"/>
        <family val="2"/>
      </rPr>
      <t>Many physicians will have the ability to receive some finanical support to participate in a wide variety of CME activities - including group leanring, self-assessment programs, simulation and performance assessment (among others). Physicians practicing in rural areas can apply for educational grants in their province. The Royal College has a series of awards and grants that support personal professional development in funding traineeships and other travelling fellowships. CME providers are only able to provide funding to faculty members (not participants) to attend their events.</t>
    </r>
  </si>
  <si>
    <t>GE 1: UEMS Survey on CME-CPD in Europe</t>
  </si>
  <si>
    <r>
      <t>Is there a re-licencing or re-certification process in your country (please explain) ?</t>
    </r>
    <r>
      <rPr>
        <sz val="9"/>
        <color rgb="FF000000"/>
        <rFont val="Arial"/>
        <family val="2"/>
      </rPr>
      <t>No there is no er licencing.</t>
    </r>
  </si>
  <si>
    <r>
      <t>How many Credits should a medical specialist collect within the "CME cycle"?</t>
    </r>
    <r>
      <rPr>
        <sz val="9"/>
        <color rgb="FF000000"/>
        <rFont val="Arial"/>
        <family val="2"/>
      </rPr>
      <t>250 CME credits</t>
    </r>
  </si>
  <si>
    <r>
      <t>per hour?</t>
    </r>
    <r>
      <rPr>
        <sz val="9"/>
        <color rgb="FF000000"/>
        <rFont val="Arial"/>
        <family val="2"/>
      </rPr>
      <t>One credit</t>
    </r>
  </si>
  <si>
    <r>
      <t>per day?</t>
    </r>
    <r>
      <rPr>
        <sz val="9"/>
        <color rgb="FF000000"/>
        <rFont val="Arial"/>
        <family val="2"/>
      </rPr>
      <t>10</t>
    </r>
  </si>
  <si>
    <r>
      <t>Is CME dependent upon on-going clinical practice (e.g. can a retired doctor maintain CME and maintain their name on the relevant register)? How is it justified?</t>
    </r>
    <r>
      <rPr>
        <sz val="9"/>
        <color rgb="FF000000"/>
        <rFont val="Arial"/>
        <family val="2"/>
      </rPr>
      <t>Every Doktor who is registered has to fullfill the CME criteria</t>
    </r>
  </si>
  <si>
    <r>
      <t>Comment (if any)</t>
    </r>
    <r>
      <rPr>
        <sz val="9"/>
        <color rgb="FF000000"/>
        <rFont val="Arial"/>
        <family val="2"/>
      </rPr>
      <t>Frist 2016 all medial doctors have to prove the fullfilling of the CME criteria. If a doctor doesn't comply with the criteria, eh/she has to face disziplinäre punishment, beginning with a objection, over Cash penalties to loss of licence.</t>
    </r>
  </si>
  <si>
    <r>
      <t>Comment (if any)</t>
    </r>
    <r>
      <rPr>
        <sz val="9"/>
        <color rgb="FF000000"/>
        <rFont val="Arial"/>
        <family val="2"/>
      </rPr>
      <t>The Austrian medical chamber is both.</t>
    </r>
  </si>
  <si>
    <r>
      <t>Please explain:</t>
    </r>
    <r>
      <rPr>
        <sz val="9"/>
        <color rgb="FF000000"/>
        <rFont val="Arial"/>
        <family val="2"/>
      </rPr>
      <t>Mostly by the medical doctors him/herselfs. But there are sometimes Support by Grants/founds of the employer and CME providers Based on a common Code of conduct with the providers and the medical Profession.</t>
    </r>
  </si>
  <si>
    <r>
      <t>Is there a re-licencing or re-certification process in your country (please explain) ?</t>
    </r>
    <r>
      <rPr>
        <sz val="9"/>
        <color rgb="FF000000"/>
        <rFont val="Arial"/>
        <family val="2"/>
      </rPr>
      <t>Yes. The General Medical Council is responsible for revalidation every 5 years</t>
    </r>
  </si>
  <si>
    <r>
      <t>Is CME dependent upon on-going clinical practice (e.g. can a retired doctor maintain CME and maintain their name on the relevant register)? How is it justified?</t>
    </r>
    <r>
      <rPr>
        <sz val="9"/>
        <color rgb="FF000000"/>
        <rFont val="Arial"/>
        <family val="2"/>
      </rPr>
      <t>Yes - justified through the revalidation and appraisal system</t>
    </r>
  </si>
  <si>
    <r>
      <t>Comment (if any)</t>
    </r>
    <r>
      <rPr>
        <sz val="9"/>
        <color rgb="FF000000"/>
        <rFont val="Arial"/>
        <family val="2"/>
      </rPr>
      <t>May not be able to revalidate (may be removed from Medical Register)</t>
    </r>
  </si>
  <si>
    <r>
      <t>Please explain:</t>
    </r>
    <r>
      <rPr>
        <sz val="9"/>
        <color rgb="FF000000"/>
        <rFont val="Arial"/>
        <family val="2"/>
      </rPr>
      <t>Many doctors have access to a personal educational budget but this is often inadequate to cover CME-CPD requirements therefore doctors often self-fund</t>
    </r>
  </si>
  <si>
    <t xml:space="preserve"> </t>
  </si>
  <si>
    <t>AGE 2: REQUIREMENTS FOR CME-CPD IN YOUR COUNTRY</t>
  </si>
  <si>
    <r>
      <t>Other (please explain)?</t>
    </r>
    <r>
      <rPr>
        <sz val="9"/>
        <color rgb="FF000000"/>
        <rFont val="Arial"/>
        <family val="2"/>
      </rPr>
      <t>No fornal credit point system in use, only for the purposes of EACCME</t>
    </r>
  </si>
  <si>
    <r>
      <t>6: </t>
    </r>
    <r>
      <rPr>
        <b/>
        <sz val="10"/>
        <color rgb="FF333333"/>
        <rFont val="Arial"/>
        <family val="2"/>
      </rPr>
      <t>What sanctions are implemented if medical specialists don't engage in CME-CPD activities?</t>
    </r>
  </si>
  <si>
    <r>
      <t>Comment (if any)</t>
    </r>
    <r>
      <rPr>
        <sz val="9"/>
        <color rgb="FF000000"/>
        <rFont val="Arial"/>
        <family val="2"/>
      </rPr>
      <t>small reduction for the patient's reimbursement of the clinical medical acts</t>
    </r>
  </si>
  <si>
    <r>
      <t>Comment (if any)</t>
    </r>
    <r>
      <rPr>
        <sz val="9"/>
        <color rgb="FF000000"/>
        <rFont val="Arial"/>
        <family val="2"/>
      </rPr>
      <t>It is called the RGS (registration body for all medical professionals, GP's, medical specialists and so on). The RGS is installed by the KNMG (Royal Dutch Medical Association)</t>
    </r>
  </si>
  <si>
    <r>
      <t>Please explain:</t>
    </r>
    <r>
      <rPr>
        <sz val="9"/>
        <color rgb="FF000000"/>
        <rFont val="Arial"/>
        <family val="2"/>
      </rPr>
      <t>There is no specific way in which CME-CPD is financed in Ireland. It is dependent on a variety of factors</t>
    </r>
  </si>
  <si>
    <t>Q9: What activities are recognised (and accredited) as CME-CPD activities in your country?</t>
  </si>
  <si>
    <r>
      <t>Q9: </t>
    </r>
    <r>
      <rPr>
        <b/>
        <sz val="10"/>
        <color rgb="FF333333"/>
        <rFont val="Arial"/>
        <family val="2"/>
      </rPr>
      <t>What activities are recognised (and accredited) as CME-CPD activities in your country?</t>
    </r>
  </si>
  <si>
    <r>
      <t>Comments (if any)</t>
    </r>
    <r>
      <rPr>
        <sz val="9"/>
        <color rgb="FF000000"/>
        <rFont val="Arial"/>
        <family val="2"/>
      </rPr>
      <t>Part of the CME-CPD have to done in what we call "economy and Ethics" where issues concerning the remboursement and the cost of what physicians are doing are elucidated</t>
    </r>
  </si>
  <si>
    <r>
      <t>Comments (if any)</t>
    </r>
    <r>
      <rPr>
        <sz val="9"/>
        <color rgb="FF000000"/>
        <rFont val="Arial"/>
        <family val="2"/>
      </rPr>
      <t>Personal learning and lecturing is part of the 90 Credits self study</t>
    </r>
  </si>
  <si>
    <r>
      <t>Comments (if any)</t>
    </r>
    <r>
      <rPr>
        <sz val="9"/>
        <color rgb="FF000000"/>
        <rFont val="Arial"/>
        <family val="2"/>
      </rPr>
      <t>Peer review and internet activities are considered as personal learning (30 credits/year)</t>
    </r>
  </si>
  <si>
    <r>
      <t>Comments (if any)</t>
    </r>
    <r>
      <rPr>
        <sz val="9"/>
        <color rgb="FF000000"/>
        <rFont val="Arial"/>
        <family val="2"/>
      </rPr>
      <t>additional credits are given for knowledge tests in different types of CME activities additional acticities accredited: - hospitation - workshops</t>
    </r>
  </si>
  <si>
    <r>
      <t>Comments (if any)</t>
    </r>
    <r>
      <rPr>
        <sz val="9"/>
        <color rgb="FF000000"/>
        <rFont val="Arial"/>
        <family val="2"/>
      </rPr>
      <t>The activities must be acknowledged by the accreditation committee of the Medical Specialist organisation involved.</t>
    </r>
  </si>
  <si>
    <r>
      <t>Comments (if any)</t>
    </r>
    <r>
      <rPr>
        <sz val="9"/>
        <color rgb="FF000000"/>
        <rFont val="Arial"/>
        <family val="2"/>
      </rPr>
      <t>Learning against any of the competencies across each of the CanMEDS Roles is equally valued. Credits for lecturing or publishing is linked to learning related to the development of a teaching activity or research grant. We equally include learning for 1. Reading journals; raising and answering questions stimulated by practice and for participation in traineeships and other formal perceptored courses. 2. Participating in peer review, quality improvement, clinical practice guideline development and development of curriculum, assessment tools etc 3. We provide 3 credits per hour for engaging in knowledge assessment programs, simulation, audit and feedback, Muti-source feedback that meet our education and ethical standards.</t>
    </r>
  </si>
  <si>
    <t>Q10: Did the UEMS-EACCME® new criteria for accreditation of Live Education Events (UEMS 2012.30) have an impact on your national regulation pertaining to CME-CPD?</t>
  </si>
  <si>
    <r>
      <t>Q10: </t>
    </r>
    <r>
      <rPr>
        <b/>
        <sz val="10"/>
        <color rgb="FF333333"/>
        <rFont val="Arial"/>
        <family val="2"/>
      </rPr>
      <t>Did the UEMS-EACCME® new criteria for accreditation of Live Education Events (UEMS 2012.30) have an impact on your national regulation pertaining to CME-CPD?</t>
    </r>
  </si>
  <si>
    <r>
      <t>How many national Live Educational Events were accredited in your country in 2013?</t>
    </r>
    <r>
      <rPr>
        <sz val="9"/>
        <color rgb="FF000000"/>
        <rFont val="Arial"/>
        <family val="2"/>
      </rPr>
      <t>No idea as it is depending on the specialty</t>
    </r>
  </si>
  <si>
    <r>
      <t>How many national Live Educational Events were accredited in your country in 2013?</t>
    </r>
    <r>
      <rPr>
        <sz val="9"/>
        <color rgb="FF000000"/>
        <rFont val="Arial"/>
        <family val="2"/>
      </rPr>
      <t>one or two</t>
    </r>
  </si>
  <si>
    <r>
      <t>How many national Live Educational Events were accredited in your country in 2013?</t>
    </r>
    <r>
      <rPr>
        <sz val="9"/>
        <color rgb="FF000000"/>
        <rFont val="Arial"/>
        <family val="2"/>
      </rPr>
      <t>we adopted them</t>
    </r>
  </si>
  <si>
    <r>
      <t>How many national Live Educational Events were accredited in your country in 2013?</t>
    </r>
    <r>
      <rPr>
        <sz val="9"/>
        <color rgb="FF000000"/>
        <rFont val="Arial"/>
        <family val="2"/>
      </rPr>
      <t>LEE National : 675 approximately Live EACCME - UEMS : 41 approximately Not accredited: 20 approximately</t>
    </r>
  </si>
  <si>
    <r>
      <t>How many national Live Educational Events were accredited in your country in 2013?</t>
    </r>
    <r>
      <rPr>
        <sz val="9"/>
        <color rgb="FF000000"/>
        <rFont val="Arial"/>
        <family val="2"/>
      </rPr>
      <t>approx. 250 especially for physical rehabilitation medicine. For other specialities we don't have this information.</t>
    </r>
  </si>
  <si>
    <r>
      <t>How many national Live Educational Events were accredited in your country in 2013?</t>
    </r>
    <r>
      <rPr>
        <sz val="9"/>
        <color rgb="FF000000"/>
        <rFont val="Arial"/>
        <family val="2"/>
      </rPr>
      <t>I have no data</t>
    </r>
  </si>
  <si>
    <r>
      <t>How many national Live Educational Events were accredited in your country in 2013?</t>
    </r>
    <r>
      <rPr>
        <sz val="9"/>
        <color rgb="FF000000"/>
        <rFont val="Arial"/>
        <family val="2"/>
      </rPr>
      <t>Do not have data.</t>
    </r>
  </si>
  <si>
    <r>
      <t>How many national Live Educational Events were accredited in your country in 2013?</t>
    </r>
    <r>
      <rPr>
        <sz val="9"/>
        <color rgb="FF000000"/>
        <rFont val="Arial"/>
        <family val="2"/>
      </rPr>
      <t>I am not aware of any</t>
    </r>
  </si>
  <si>
    <r>
      <t>How many national Live Educational Events were accredited in your country in 2013?</t>
    </r>
    <r>
      <rPr>
        <sz val="9"/>
        <color rgb="FF000000"/>
        <rFont val="Arial"/>
        <family val="2"/>
      </rPr>
      <t>3548</t>
    </r>
  </si>
  <si>
    <r>
      <t>How many national Live Educational Events were accredited in your country in 2013?</t>
    </r>
    <r>
      <rPr>
        <sz val="9"/>
        <color rgb="FF000000"/>
        <rFont val="Arial"/>
        <family val="2"/>
      </rPr>
      <t>2</t>
    </r>
  </si>
  <si>
    <r>
      <t>How many national Live Educational Events were accredited in your country in 2013?</t>
    </r>
    <r>
      <rPr>
        <sz val="9"/>
        <color rgb="FF000000"/>
        <rFont val="Arial"/>
        <family val="2"/>
      </rPr>
      <t>Numbers not available</t>
    </r>
  </si>
  <si>
    <r>
      <t>How many national Live Educational Events were accredited in your country in 2013?</t>
    </r>
    <r>
      <rPr>
        <sz val="9"/>
        <color rgb="FF000000"/>
        <rFont val="Arial"/>
        <family val="2"/>
      </rPr>
      <t>In Croatia we have about 1000 Live Educational Events per a year.</t>
    </r>
  </si>
  <si>
    <r>
      <t>How many national Live Educational Events were accredited in your country in 2013?</t>
    </r>
    <r>
      <rPr>
        <sz val="9"/>
        <color rgb="FF000000"/>
        <rFont val="Arial"/>
        <family val="2"/>
      </rPr>
      <t>No accreditation of individual CME events.</t>
    </r>
  </si>
  <si>
    <r>
      <t>How many national Live Educational Events were accredited in your country in 2013?</t>
    </r>
    <r>
      <rPr>
        <sz val="9"/>
        <color rgb="FF000000"/>
        <rFont val="Arial"/>
        <family val="2"/>
      </rPr>
      <t>745 national live educational events have accredited.</t>
    </r>
  </si>
  <si>
    <r>
      <t>How many national Live Educational Events were accredited in your country in 2013?</t>
    </r>
    <r>
      <rPr>
        <sz val="9"/>
        <color rgb="FF000000"/>
        <rFont val="Arial"/>
        <family val="2"/>
      </rPr>
      <t>I dont know</t>
    </r>
  </si>
  <si>
    <r>
      <t>How many national Live Educational Events were accredited in your country in 2013?</t>
    </r>
    <r>
      <rPr>
        <sz val="9"/>
        <color rgb="FF000000"/>
        <rFont val="Arial"/>
        <family val="2"/>
      </rPr>
      <t>-</t>
    </r>
  </si>
  <si>
    <r>
      <t>How many national Live Educational Events were accredited in your country in 2013?</t>
    </r>
    <r>
      <rPr>
        <sz val="9"/>
        <color rgb="FF000000"/>
        <rFont val="Arial"/>
        <family val="2"/>
      </rPr>
      <t>The accreditation process is disseminated across multiple accredited CPD provider organizations. The absolute number of events is difficut to estimate</t>
    </r>
  </si>
  <si>
    <r>
      <t>How many national Live Educational Events were accredited in your country in 2013?</t>
    </r>
    <r>
      <rPr>
        <sz val="9"/>
        <color rgb="FF000000"/>
        <rFont val="Arial"/>
        <family val="2"/>
      </rPr>
      <t>Unknown</t>
    </r>
  </si>
  <si>
    <r>
      <t>How many Credits should a medical specialist collect within the "CME cycle"?</t>
    </r>
    <r>
      <rPr>
        <sz val="9"/>
        <color rgb="FF000000"/>
        <rFont val="Arial"/>
        <family val="2"/>
      </rPr>
      <t>**Please note, the answer is not 3: In Israel we go by points and therefore a medical specialist should receive 200 points in 2 years</t>
    </r>
  </si>
  <si>
    <r>
      <t>4: </t>
    </r>
    <r>
      <rPr>
        <b/>
        <sz val="10"/>
        <color rgb="FF333333"/>
        <rFont val="Arial"/>
        <family val="2"/>
      </rPr>
      <t>The UEMS-EACCME® awards 1 credit per hour, 3 credits per half day and 6 credits per day. In your country, how many credits are awarded:</t>
    </r>
  </si>
  <si>
    <r>
      <t>Other (please explain)?</t>
    </r>
    <r>
      <rPr>
        <sz val="9"/>
        <color rgb="FF000000"/>
        <rFont val="Arial"/>
        <family val="2"/>
      </rPr>
      <t>It is the type of activity that is of importance, not the length of time</t>
    </r>
  </si>
  <si>
    <r>
      <t>Is CME dependent upon on-going clinical practice (e.g. can a retired doctor maintain CME and maintain their name on the relevant register)? How is it justified?</t>
    </r>
    <r>
      <rPr>
        <sz val="9"/>
        <color rgb="FF000000"/>
        <rFont val="Arial"/>
        <family val="2"/>
      </rPr>
      <t>No</t>
    </r>
  </si>
  <si>
    <r>
      <t>Comment (if any)</t>
    </r>
    <r>
      <rPr>
        <sz val="9"/>
        <color rgb="FF000000"/>
        <rFont val="Arial"/>
        <family val="2"/>
      </rPr>
      <t>There is currently a debate in Israel with regards to sanctions-- If it passes, each hospital department would need to be certified in post-graduate training and the medical staff within the department must participate in CME</t>
    </r>
  </si>
  <si>
    <r>
      <t>Comment (if any)</t>
    </r>
    <r>
      <rPr>
        <sz val="9"/>
        <color rgb="FF000000"/>
        <rFont val="Arial"/>
        <family val="2"/>
      </rPr>
      <t>The Scientific Council within the Israeli Medical Association is the specific department which is the responsible authority for CME</t>
    </r>
  </si>
  <si>
    <r>
      <t>How many national Live Educational Events were accredited in your country in 2013?</t>
    </r>
    <r>
      <rPr>
        <sz val="9"/>
        <color rgb="FF000000"/>
        <rFont val="Arial"/>
        <family val="2"/>
      </rPr>
      <t>27 conferences 9 seminars</t>
    </r>
  </si>
  <si>
    <r>
      <t>Is there a re-licencing or re-certification process in your country (please explain) ?</t>
    </r>
    <r>
      <rPr>
        <sz val="9"/>
        <color rgb="FF000000"/>
        <rFont val="Arial"/>
        <family val="2"/>
      </rPr>
      <t>Administration as well as Professional organizations are working on a project, however, at present the process it is voluntary</t>
    </r>
  </si>
  <si>
    <r>
      <t>How many Credits should a medical specialist collect within the "CME cycle"?</t>
    </r>
    <r>
      <rPr>
        <sz val="9"/>
        <color rgb="FF000000"/>
        <rFont val="Arial"/>
        <family val="2"/>
      </rPr>
      <t>We are working with the idea of 30 Spanish credits, approximately equivalent to 300 ECMEC’s. It will be necessary to obtain these credits at least with 3 activities realized in three different years.</t>
    </r>
  </si>
  <si>
    <r>
      <t>per hour?</t>
    </r>
    <r>
      <rPr>
        <sz val="9"/>
        <color rgb="FF000000"/>
        <rFont val="Arial"/>
        <family val="2"/>
      </rPr>
      <t>0.1</t>
    </r>
  </si>
  <si>
    <r>
      <t>per half day?</t>
    </r>
    <r>
      <rPr>
        <sz val="9"/>
        <color rgb="FF000000"/>
        <rFont val="Arial"/>
        <family val="2"/>
      </rPr>
      <t>Depending of the hours</t>
    </r>
  </si>
  <si>
    <r>
      <t>per day?</t>
    </r>
    <r>
      <rPr>
        <sz val="9"/>
        <color rgb="FF000000"/>
        <rFont val="Arial"/>
        <family val="2"/>
      </rPr>
      <t>Depending of the hours</t>
    </r>
  </si>
  <si>
    <r>
      <t>Comment (if any)</t>
    </r>
    <r>
      <rPr>
        <sz val="9"/>
        <color rgb="FF000000"/>
        <rFont val="Arial"/>
        <family val="2"/>
      </rPr>
      <t>There are no sanctions however it is necessary to have some CME credits to obtain the professional career.</t>
    </r>
  </si>
  <si>
    <r>
      <t>Comment (if any)</t>
    </r>
    <r>
      <rPr>
        <sz val="9"/>
        <color rgb="FF000000"/>
        <rFont val="Arial"/>
        <family val="2"/>
      </rPr>
      <t>Regional organizations has the authority to accredit activities but professional body and government has the authority to accredit professionals</t>
    </r>
  </si>
  <si>
    <r>
      <t>How many national Live Educational Events were accredited in your country in 2013?</t>
    </r>
    <r>
      <rPr>
        <sz val="9"/>
        <color rgb="FF000000"/>
        <rFont val="Arial"/>
        <family val="2"/>
      </rPr>
      <t>More than 3000</t>
    </r>
  </si>
  <si>
    <r>
      <t>Is there a re-licencing or re-certification process in your country (please explain) ?</t>
    </r>
    <r>
      <rPr>
        <sz val="9"/>
        <color rgb="FF000000"/>
        <rFont val="Arial"/>
        <family val="2"/>
      </rPr>
      <t>Yers we need to be revalidated every 5 years. This includes yearly annual appraisals and a minimum of CPD hours</t>
    </r>
  </si>
  <si>
    <r>
      <t>Other (please explain)?</t>
    </r>
    <r>
      <rPr>
        <sz val="9"/>
        <color rgb="FF000000"/>
        <rFont val="Arial"/>
        <family val="2"/>
      </rPr>
      <t>may vary a bit depending on exact number of hours</t>
    </r>
  </si>
  <si>
    <r>
      <t>Comment (if any)</t>
    </r>
    <r>
      <rPr>
        <sz val="9"/>
        <color rgb="FF000000"/>
        <rFont val="Arial"/>
        <family val="2"/>
      </rPr>
      <t>They may fail their annual appraisal and therefore would not be revalidated</t>
    </r>
  </si>
  <si>
    <r>
      <t>Please explain:</t>
    </r>
    <r>
      <rPr>
        <sz val="9"/>
        <color rgb="FF000000"/>
        <rFont val="Arial"/>
        <family val="2"/>
      </rPr>
      <t>a mixture. Consultants have a set amount every year foir study leave approx £650 per year</t>
    </r>
  </si>
  <si>
    <r>
      <t>Comments (if any)</t>
    </r>
    <r>
      <rPr>
        <sz val="9"/>
        <color rgb="FF000000"/>
        <rFont val="Arial"/>
        <family val="2"/>
      </rPr>
      <t>reading journals</t>
    </r>
  </si>
  <si>
    <r>
      <t>How many Credits should a medical specialist collect within the "CME cycle"?</t>
    </r>
    <r>
      <rPr>
        <sz val="9"/>
        <color rgb="FF000000"/>
        <rFont val="Arial"/>
        <family val="2"/>
      </rPr>
      <t>250 credits</t>
    </r>
  </si>
  <si>
    <r>
      <t>per hour?</t>
    </r>
    <r>
      <rPr>
        <sz val="9"/>
        <color rgb="FF000000"/>
        <rFont val="Arial"/>
        <family val="2"/>
      </rPr>
      <t>one credit point per teaching unit (45 Min.)</t>
    </r>
  </si>
  <si>
    <r>
      <t>per half day?</t>
    </r>
    <r>
      <rPr>
        <sz val="9"/>
        <color rgb="FF000000"/>
        <rFont val="Arial"/>
        <family val="2"/>
      </rPr>
      <t>for congresses only: 3 credit points</t>
    </r>
  </si>
  <si>
    <r>
      <t>per day?</t>
    </r>
    <r>
      <rPr>
        <sz val="9"/>
        <color rgb="FF000000"/>
        <rFont val="Arial"/>
        <family val="2"/>
      </rPr>
      <t>for congresses only: 6 credit points</t>
    </r>
  </si>
  <si>
    <r>
      <t>Other (please explain)?</t>
    </r>
    <r>
      <rPr>
        <sz val="9"/>
        <color rgb="FF000000"/>
        <rFont val="Arial"/>
        <family val="2"/>
      </rPr>
      <t>additional credit points for particulary high quality</t>
    </r>
  </si>
  <si>
    <r>
      <t>How many national Live Educational Events were accredited in your country in 2013?</t>
    </r>
    <r>
      <rPr>
        <sz val="9"/>
        <color rgb="FF000000"/>
        <rFont val="Arial"/>
        <family val="2"/>
      </rPr>
      <t>approx. 300.000 per year</t>
    </r>
  </si>
  <si>
    <r>
      <t>Is there a re-licencing or re-certification process in your country (please explain) ?</t>
    </r>
    <r>
      <rPr>
        <sz val="9"/>
        <color rgb="FF000000"/>
        <rFont val="Arial"/>
        <family val="2"/>
      </rPr>
      <t>No, there is not</t>
    </r>
  </si>
  <si>
    <r>
      <t>How many Credits should a medical specialist collect within the "CME cycle"?</t>
    </r>
    <r>
      <rPr>
        <sz val="9"/>
        <color rgb="FF000000"/>
        <rFont val="Arial"/>
        <family val="2"/>
      </rPr>
      <t>We don´t have a CME-cycle, but i had to tic one answer to fullflli the survey</t>
    </r>
  </si>
  <si>
    <r>
      <t>Other (please explain)?</t>
    </r>
    <r>
      <rPr>
        <sz val="9"/>
        <color rgb="FF000000"/>
        <rFont val="Arial"/>
        <family val="2"/>
      </rPr>
      <t>We don´t have credits</t>
    </r>
  </si>
  <si>
    <r>
      <t>Is CME dependent upon on-going clinical practice (e.g. can a retired doctor maintain CME and maintain their name on the relevant register)? How is it justified?</t>
    </r>
    <r>
      <rPr>
        <sz val="9"/>
        <color rgb="FF000000"/>
        <rFont val="Arial"/>
        <family val="2"/>
      </rPr>
      <t>No comment</t>
    </r>
  </si>
  <si>
    <r>
      <t>Comments (if any)</t>
    </r>
    <r>
      <rPr>
        <sz val="9"/>
        <color rgb="FF000000"/>
        <rFont val="Arial"/>
        <family val="2"/>
      </rPr>
      <t>I Sweden we don´t have any CME-CPD system</t>
    </r>
  </si>
  <si>
    <r>
      <t>Is there a re-licencing or re-certification process in your country (please explain) ?</t>
    </r>
    <r>
      <rPr>
        <sz val="9"/>
        <color rgb="FF000000"/>
        <rFont val="Arial"/>
        <family val="2"/>
      </rPr>
      <t>BY: there is an optional voluntary CPD dash certificate (150 CME-Credits / 3 y)</t>
    </r>
  </si>
  <si>
    <r>
      <t>How many Credits should a medical specialist collect within the "CME cycle"?</t>
    </r>
    <r>
      <rPr>
        <sz val="9"/>
        <color rgb="FF000000"/>
        <rFont val="Arial"/>
        <family val="2"/>
      </rPr>
      <t>GE: 250 CME-Credits</t>
    </r>
  </si>
  <si>
    <r>
      <t>per hour?</t>
    </r>
    <r>
      <rPr>
        <sz val="9"/>
        <color rgb="FF000000"/>
        <rFont val="Arial"/>
        <family val="2"/>
      </rPr>
      <t>45 min = 1 CME-Credit</t>
    </r>
  </si>
  <si>
    <r>
      <t>per half day?</t>
    </r>
    <r>
      <rPr>
        <sz val="9"/>
        <color rgb="FF000000"/>
        <rFont val="Arial"/>
        <family val="2"/>
      </rPr>
      <t>4 h = 4 CME-Credits</t>
    </r>
  </si>
  <si>
    <r>
      <t>per day?</t>
    </r>
    <r>
      <rPr>
        <sz val="9"/>
        <color rgb="FF000000"/>
        <rFont val="Arial"/>
        <family val="2"/>
      </rPr>
      <t>8 h = 8 CME-Credits</t>
    </r>
  </si>
  <si>
    <r>
      <t>Other (please explain)?</t>
    </r>
    <r>
      <rPr>
        <sz val="9"/>
        <color rgb="FF000000"/>
        <rFont val="Arial"/>
        <family val="2"/>
      </rPr>
      <t>BY (additionally): if applicable: interactivity / small group: 2 CME-Credits</t>
    </r>
  </si>
  <si>
    <r>
      <t>Is CME dependent upon on-going clinical practice (e.g. can a retired doctor maintain CME and maintain their name on the relevant register)? How is it justified?</t>
    </r>
    <r>
      <rPr>
        <sz val="9"/>
        <color rgb="FF000000"/>
        <rFont val="Arial"/>
        <family val="2"/>
      </rPr>
      <t>GE: M.D.'s leagal code is free of relicensing and/or revalidation, there are sanctions only with in the Statutory Health Insurance Physicians - 1st quarter of the year after 5 y.: 10% cut off from fees 5th quarter of the year after 5 y.: 25% cut off from fees there are no simular sanctions for specialist for acute health hospitals no rehabilitations</t>
    </r>
  </si>
  <si>
    <r>
      <t>Comment (if any)</t>
    </r>
    <r>
      <rPr>
        <sz val="9"/>
        <color rgb="FF000000"/>
        <rFont val="Arial"/>
        <family val="2"/>
      </rPr>
      <t>None if Hospital or Private Practice Loss of Licence - State Insurance (=Professional) GE: sanctions / no sanctions #5</t>
    </r>
  </si>
  <si>
    <r>
      <t>Comment (if any)</t>
    </r>
    <r>
      <rPr>
        <sz val="9"/>
        <color rgb="FF000000"/>
        <rFont val="Arial"/>
        <family val="2"/>
      </rPr>
      <t>Other: Public Health Service, Arent Forces Medical Services, Federal/State-Police-Medical Services etc.</t>
    </r>
  </si>
  <si>
    <r>
      <t>Please explain:</t>
    </r>
    <r>
      <rPr>
        <sz val="9"/>
        <color rgb="FF000000"/>
        <rFont val="Arial"/>
        <family val="2"/>
      </rPr>
      <t>GE: Other: Hands-on-Training on sergical skills fi: offert by medical device companies dash free of CME-Credits</t>
    </r>
  </si>
  <si>
    <r>
      <t>Comments (if any)</t>
    </r>
    <r>
      <rPr>
        <sz val="9"/>
        <color rgb="FF000000"/>
        <rFont val="Arial"/>
        <family val="2"/>
      </rPr>
      <t>GE: Other: dash CME-Credits also Simulation Trainings</t>
    </r>
  </si>
  <si>
    <r>
      <t>How many national Live Educational Events were accredited in your country in 2013?</t>
    </r>
    <r>
      <rPr>
        <sz val="9"/>
        <color rgb="FF000000"/>
        <rFont val="Arial"/>
        <family val="2"/>
      </rPr>
      <t>BY: appx. 58.000 LEE GE: appx. 330.000 LEE</t>
    </r>
  </si>
  <si>
    <r>
      <t>Is there a re-licencing or re-certification process in your country (please explain) ?</t>
    </r>
    <r>
      <rPr>
        <sz val="9"/>
        <color rgb="FF000000"/>
        <rFont val="Arial"/>
        <family val="2"/>
      </rPr>
      <t>Yes: re-licencing is mandatory every 5 years, this is organised and controlled by the medical specialist licensing commission of the Dutch association for medical specialists; their decision about re-licensing is then taken over by the Dutch legal registration of competences/qualifications of medical specialists</t>
    </r>
  </si>
  <si>
    <r>
      <t>How many Credits should a medical specialist collect within the "CME cycle"?</t>
    </r>
    <r>
      <rPr>
        <sz val="9"/>
        <color rgb="FF000000"/>
        <rFont val="Arial"/>
        <family val="2"/>
      </rPr>
      <t>200 credits</t>
    </r>
  </si>
  <si>
    <r>
      <t>per half day?</t>
    </r>
    <r>
      <rPr>
        <sz val="9"/>
        <color rgb="FF000000"/>
        <rFont val="Arial"/>
        <family val="2"/>
      </rPr>
      <t>1 credit / hour</t>
    </r>
  </si>
  <si>
    <r>
      <t>per day?</t>
    </r>
    <r>
      <rPr>
        <sz val="9"/>
        <color rgb="FF000000"/>
        <rFont val="Arial"/>
        <family val="2"/>
      </rPr>
      <t>max 6 credits</t>
    </r>
  </si>
  <si>
    <r>
      <t>Other (please explain)?</t>
    </r>
    <r>
      <rPr>
        <sz val="9"/>
        <color rgb="FF000000"/>
        <rFont val="Arial"/>
        <family val="2"/>
      </rPr>
      <t>max 24 credits per activity</t>
    </r>
  </si>
  <si>
    <r>
      <t>Is CME dependent upon on-going clinical practice (e.g. can a retired doctor maintain CME and maintain their name on the relevant register)? How is it justified?</t>
    </r>
    <r>
      <rPr>
        <sz val="9"/>
        <color rgb="FF000000"/>
        <rFont val="Arial"/>
        <family val="2"/>
      </rPr>
      <t>-comment on question 5.:The CME-CPD activities need to be partially (for the greatest part) related to their area of practice; every medical specialism has formulated their own conditions in this field -No, additional ongoing clinical practice is one of the conditions a medical specialist needs to fulfill to maintian his/her name on the register</t>
    </r>
  </si>
  <si>
    <r>
      <t>Comment (if any)</t>
    </r>
    <r>
      <rPr>
        <sz val="9"/>
        <color rgb="FF000000"/>
        <rFont val="Arial"/>
        <family val="2"/>
      </rPr>
      <t>If the MS does not engage in CME-CPD activities he/she get's 1 chance to still acquire the requested credits in a limited timeframe; after this, if he/she still not fulfills this conditon he/she loses the licence</t>
    </r>
  </si>
  <si>
    <r>
      <t>Comment (if any)</t>
    </r>
    <r>
      <rPr>
        <sz val="9"/>
        <color rgb="FF000000"/>
        <rFont val="Arial"/>
        <family val="2"/>
      </rPr>
      <t>Almost all National scientific societies join in the National Accreditation platform Activities concerning general subjects (e.g. communication) are accredited by a special office</t>
    </r>
  </si>
  <si>
    <r>
      <t>How many national Live Educational Events were accredited in your country in 2013?</t>
    </r>
    <r>
      <rPr>
        <sz val="9"/>
        <color rgb="FF000000"/>
        <rFont val="Arial"/>
        <family val="2"/>
      </rPr>
      <t>I don't know</t>
    </r>
  </si>
  <si>
    <t>l.pereira@rijnland.nl</t>
  </si>
  <si>
    <t>j.w.weidringer@blaek.de</t>
  </si>
  <si>
    <t>turid.stenhaugen@slf.se</t>
  </si>
  <si>
    <t>cme@baek.de</t>
  </si>
  <si>
    <t>tahir.masud@nuh.mhs.uk</t>
  </si>
  <si>
    <t>agual@cgcom.es</t>
  </si>
  <si>
    <t>international@ima.org.il</t>
  </si>
  <si>
    <t>ghi@jkl.mn</t>
  </si>
  <si>
    <t>mojca.vrecar@zzs-mcs.si</t>
  </si>
  <si>
    <t>Lenka</t>
  </si>
  <si>
    <t>Johann Wilhelm</t>
  </si>
  <si>
    <t>Turid</t>
  </si>
  <si>
    <t>Justina</t>
  </si>
  <si>
    <t>Tahir</t>
  </si>
  <si>
    <t>Arcadi</t>
  </si>
  <si>
    <t>Goldi</t>
  </si>
  <si>
    <t>Hans</t>
  </si>
  <si>
    <t>Theres</t>
  </si>
  <si>
    <t>Pereira</t>
  </si>
  <si>
    <t>Weidringer, Dr.</t>
  </si>
  <si>
    <t>Stenhaugen</t>
  </si>
  <si>
    <t>Rozeboom</t>
  </si>
  <si>
    <t>Masud</t>
  </si>
  <si>
    <t>Gual</t>
  </si>
  <si>
    <t>Yaillen</t>
  </si>
  <si>
    <t>Wurst</t>
  </si>
  <si>
    <t>Sweden</t>
  </si>
  <si>
    <t>UK</t>
  </si>
  <si>
    <t>Spain</t>
  </si>
  <si>
    <t>Israel</t>
  </si>
  <si>
    <t>abc</t>
  </si>
  <si>
    <t>Nederland</t>
  </si>
  <si>
    <t>FRANCE</t>
  </si>
  <si>
    <t>Dutch Association for Nuclear Medicine (NVNG)</t>
  </si>
  <si>
    <t>Bavarian Chamber of Physicans</t>
  </si>
  <si>
    <t>Swedish Medical Association - office</t>
  </si>
  <si>
    <t>Bundesärztekammer</t>
  </si>
  <si>
    <t>British Geriatrics Society</t>
  </si>
  <si>
    <t>OMC-CGCOM</t>
  </si>
  <si>
    <t>Israeli Medical Association</t>
  </si>
  <si>
    <t>def</t>
  </si>
  <si>
    <t>Analysis of responses</t>
  </si>
  <si>
    <t>Bulgaria</t>
  </si>
  <si>
    <t>Cyprus</t>
  </si>
  <si>
    <t>Denmark</t>
  </si>
  <si>
    <t>Greece</t>
  </si>
  <si>
    <t>Hungary</t>
  </si>
  <si>
    <t>Italy</t>
  </si>
  <si>
    <t>Latvia</t>
  </si>
  <si>
    <t>Luxembourg</t>
  </si>
  <si>
    <t>Portugal</t>
  </si>
  <si>
    <t>Czech Republic</t>
  </si>
  <si>
    <t>Netherlands (the)</t>
  </si>
  <si>
    <t>n/a</t>
  </si>
  <si>
    <t>Mailllet</t>
  </si>
  <si>
    <t>250 CME credits</t>
  </si>
  <si>
    <t>jan.skrha@lf1.cuni.cz</t>
  </si>
  <si>
    <t>Czech Medical Association</t>
  </si>
  <si>
    <t>Skrha</t>
  </si>
  <si>
    <t>Jan</t>
  </si>
  <si>
    <r>
      <t>Is there a re-licencing or re-certification process in your country (please explain) ?</t>
    </r>
    <r>
      <rPr>
        <sz val="9"/>
        <color rgb="FF000000"/>
        <rFont val="Arial"/>
        <family val="2"/>
      </rPr>
      <t>No for most phyisicans. only for Chief Physicians (limited)</t>
    </r>
  </si>
  <si>
    <r>
      <t>Is CME dependent upon on-going clinical practice (e.g. can a retired doctor maintain CME and maintain their name on the relevant register)? How is it justified?</t>
    </r>
    <r>
      <rPr>
        <sz val="9"/>
        <color rgb="FF000000"/>
        <rFont val="Arial"/>
        <family val="2"/>
      </rPr>
      <t>Every physicians is in CME process. No limitations by retirements</t>
    </r>
  </si>
  <si>
    <r>
      <t>Comment (if any)</t>
    </r>
    <r>
      <rPr>
        <sz val="9"/>
        <color rgb="FF000000"/>
        <rFont val="Arial"/>
        <family val="2"/>
      </rPr>
      <t>Insurers positively bonify those engaged in CME activities</t>
    </r>
  </si>
  <si>
    <r>
      <t>Comment (if any)</t>
    </r>
    <r>
      <rPr>
        <sz val="9"/>
        <color rgb="FF000000"/>
        <rFont val="Arial"/>
        <family val="2"/>
      </rPr>
      <t>Czech Medical Chamber</t>
    </r>
  </si>
  <si>
    <r>
      <t>How many national Live Educational Events were accredited in your country in 2013?</t>
    </r>
    <r>
      <rPr>
        <sz val="9"/>
        <color rgb="FF000000"/>
        <rFont val="Arial"/>
        <family val="2"/>
      </rPr>
      <t>Not yet. Around 2700</t>
    </r>
  </si>
  <si>
    <t>There is and it is regulated by special law. Every six years our medical doctors ( but also other medical proffesionals) have to pass re-licencing proces in Croatian Medical Chamber.</t>
  </si>
  <si>
    <t>No for most phyisicans. only for Chief Physicians (limited)</t>
  </si>
  <si>
    <t>Voluntary recertification carried out by specialties.</t>
  </si>
  <si>
    <t>Finnish legislation requires that health care professionals maintain and update their knowledge and skills but there is no madatory CME/CPD nor are there plans to introduce recertification.</t>
  </si>
  <si>
    <t>BY: there is an optional voluntary CPD dash certificate (150 CME-Credits / 3 y)</t>
  </si>
  <si>
    <t>No.</t>
  </si>
  <si>
    <t>Re-certification is obligatory every 5 years</t>
  </si>
  <si>
    <t>Yes: re-licencing is mandatory every 5 years, this is organised and controlled by the medical specialist licensing commission of the Dutch association for medical specialists; their decision about re-licensing is then taken over by the Dutch legal registration of competences/qualifications of medical specialists</t>
  </si>
  <si>
    <t>Administration as well as Professional organizations are working on a project, however, at present the process it is voluntary</t>
  </si>
  <si>
    <t>No, there is not</t>
  </si>
  <si>
    <t>The Swiss Society of Orthopaedics Surgeons had introduced a voluntary recertification in 2012 for members only.</t>
  </si>
  <si>
    <t>Yers we need to be revalidated every 5 years. This includes yearly annual appraisals and a minimum of CPD hours</t>
  </si>
  <si>
    <t>20 points a year</t>
  </si>
  <si>
    <t>GE: 250 CME-Credits</t>
  </si>
  <si>
    <t>250 credits</t>
  </si>
  <si>
    <t>250 credits in 5 years</t>
  </si>
  <si>
    <t>50 Credits per year plus 1 audit. 250 credits per five year cycle.</t>
  </si>
  <si>
    <t>200 CME credits in 5 years</t>
  </si>
  <si>
    <t>200 credits</t>
  </si>
  <si>
    <t>7 years, 75 credit points</t>
  </si>
  <si>
    <t>We are working with the idea of 30 Spanish credits, approximately equivalent to 300 ECMEC’s. It will be necessary to obtain these credits at least with 3 activities realized in three different years.</t>
  </si>
  <si>
    <t>We don´t have a CME-cycle, but i had to tic one answer to fullflli the survey</t>
  </si>
  <si>
    <t>Every physicians is in CME process. No limitations by retirements</t>
  </si>
  <si>
    <t>No cme credits.</t>
  </si>
  <si>
    <t>GE: M.D.'s leagal code is free of relicensing and/or revalidation, there are sanctions only with in the Statutory Health Insurance Physicians - 1st quarter of the year after 5 y.: 10% cut off from fees 5th quarter of the year after 5 y.: 25% cut off from fees there are no simular sanctions for specialist for acute health hospitals no rehabilitations</t>
  </si>
  <si>
    <t>Theoretically, a doctor may lose his licence for practice by Order of Minister of Health. However, no doctor, as yet, has lost his licence by Ministerial Order.</t>
  </si>
  <si>
    <t>-comment on question 5.:The CME-CPD activities need to be partially (for the greatest part) related to their area of practice; every medical specialism has formulated their own conditions in this field -No, additional ongoing clinical practice is one of the conditions a medical specialist needs to fulfill to maintian his/her name on the register</t>
  </si>
  <si>
    <t>No comment</t>
  </si>
  <si>
    <t>There will be a lower reimbursement of what the physician is providing to the patiënt. The system is based on incentives.rather than on punishments.</t>
  </si>
  <si>
    <t>small reduction for the patient's reimbursement of the clinical medical acts</t>
  </si>
  <si>
    <t>Insurers positively bonify those engaged in CME activities</t>
  </si>
  <si>
    <t>for the moment nothing because France is just in a starting process;</t>
  </si>
  <si>
    <t>None if Hospital or Private Practice Loss of Licence - State Insurance (=Professional) GE: sanctions / no sanctions #5</t>
  </si>
  <si>
    <t>In the rare situation where a doctor fails, refuses or ceases to cooperate with requirements to maintain competence, then the doctor will be the subject of follow-up action by the Medical Council, which may include disciplinary action through Fitness to Practice Inquiry.</t>
  </si>
  <si>
    <t>If the MS does not engage in CME-CPD activities he/she get's 1 chance to still acquire the requested credits in a limited timeframe; after this, if he/she still not fulfills this conditon he/she loses the licence</t>
  </si>
  <si>
    <t>There are no sanctions however it is necessary to have some CME credits to obtain the professional career.</t>
  </si>
  <si>
    <t>Fines up to chf 20'000.-</t>
  </si>
  <si>
    <t>They may fail their annual appraisal and therefore would not be revalidated</t>
  </si>
  <si>
    <t>It is the Social Security but involving the Professional Associkation (GBS-VBS)</t>
  </si>
  <si>
    <t>Czech Medical Chamber</t>
  </si>
  <si>
    <t>Other: Public Health Service, Arent Forces Medical Services, Federal/State-Police-Medical Services etc.</t>
  </si>
  <si>
    <t>It is called the RGS (registration body for all medical professionals, GP's, medical specialists and so on). The RGS is installed by the KNMG (Royal Dutch Medical Association)</t>
  </si>
  <si>
    <t>Regional organizations has the authority to accredit activities but professional body and government has the authority to accredit professionals</t>
  </si>
  <si>
    <t>GE: Other: dash CME-Credits also Simulation Trainings</t>
  </si>
  <si>
    <t>reading journals</t>
  </si>
  <si>
    <t>No idea as it is depending on the specialty</t>
  </si>
  <si>
    <t>I dont know</t>
  </si>
  <si>
    <t>Not yet. Around 2700</t>
  </si>
  <si>
    <t>BY: appx. 58.000 LEE GE: appx. 330.000 LEE</t>
  </si>
  <si>
    <t>approx. 300.000 per year</t>
  </si>
  <si>
    <t>Do not have data.</t>
  </si>
  <si>
    <t>-</t>
  </si>
  <si>
    <t>we adopted them</t>
  </si>
  <si>
    <t>I don't know</t>
  </si>
  <si>
    <t>Numbers not available</t>
  </si>
  <si>
    <t>I have no data</t>
  </si>
  <si>
    <t>More than 3000</t>
  </si>
  <si>
    <t>one or two</t>
  </si>
  <si>
    <t>I am not aware of any</t>
  </si>
  <si>
    <t>Unknown</t>
  </si>
  <si>
    <t>45 min = 1 CME-Credit</t>
  </si>
  <si>
    <t>one credit point per teaching unit (45 Min.)</t>
  </si>
  <si>
    <t>1 (one)</t>
  </si>
  <si>
    <t>1 Credit</t>
  </si>
  <si>
    <t>1 credit</t>
  </si>
  <si>
    <t>0.1</t>
  </si>
  <si>
    <t>4 h = 4 CME-Credits</t>
  </si>
  <si>
    <t>for congresses only: 3 credit points</t>
  </si>
  <si>
    <t>3 (three)</t>
  </si>
  <si>
    <t>1 credit / hour</t>
  </si>
  <si>
    <t>max. 4 credits</t>
  </si>
  <si>
    <t>6 credits</t>
  </si>
  <si>
    <t>8 h = 8 CME-Credits</t>
  </si>
  <si>
    <t>for congresses only: 6 credit points</t>
  </si>
  <si>
    <t>6 (six)</t>
  </si>
  <si>
    <t>6 Credits</t>
  </si>
  <si>
    <t>max 6 credits</t>
  </si>
  <si>
    <t>maximum of 6</t>
  </si>
  <si>
    <t>max. 8 credits</t>
  </si>
  <si>
    <t>We use the UEMS EACCME credit system...</t>
  </si>
  <si>
    <t>No fornal credit point system in use, only for the purposes of EACCME</t>
  </si>
  <si>
    <t>No CME credits.</t>
  </si>
  <si>
    <t>BY (additionally): if applicable: interactivity / small group: 2 CME-Credits</t>
  </si>
  <si>
    <t>additional credit points for particulary high quality</t>
  </si>
  <si>
    <t>adherence to the EACCME system</t>
  </si>
  <si>
    <t>max 24 credits per activity</t>
  </si>
  <si>
    <t>We don´t have credits</t>
  </si>
  <si>
    <t>may vary a bit depending on exact number of hours</t>
  </si>
  <si>
    <r>
      <t>Is there a re-licencing or re-certification process in your country (please explain) ?</t>
    </r>
    <r>
      <rPr>
        <sz val="9"/>
        <color rgb="FF000000"/>
        <rFont val="Arial"/>
        <family val="2"/>
      </rPr>
      <t>every 5 year medical specialists have to re-licence. CME and enough clinical practice are mandatory</t>
    </r>
  </si>
  <si>
    <r>
      <t>How many Credits should a medical specialist collect within the "CME cycle"?</t>
    </r>
    <r>
      <rPr>
        <sz val="9"/>
        <color rgb="FF000000"/>
        <rFont val="Arial"/>
        <family val="2"/>
      </rPr>
      <t>200 credits= 200 hours per 5 year</t>
    </r>
  </si>
  <si>
    <r>
      <t>Is CME dependent upon on-going clinical practice (e.g. can a retired doctor maintain CME and maintain their name on the relevant register)? How is it justified?</t>
    </r>
    <r>
      <rPr>
        <sz val="9"/>
        <color rgb="FF000000"/>
        <rFont val="Arial"/>
        <family val="2"/>
      </rPr>
      <t>For re-licensing the medical specialist has to practice 16 hours a week over a 5 year period</t>
    </r>
  </si>
  <si>
    <r>
      <t>Please explain:</t>
    </r>
    <r>
      <rPr>
        <sz val="9"/>
        <color rgb="FF000000"/>
        <rFont val="Arial"/>
        <family val="2"/>
      </rPr>
      <t>medical specialists in private practice finance their own CME, medical specialist employed by hospitals get reimbursement for some of the costs</t>
    </r>
  </si>
  <si>
    <r>
      <t>How many national Live Educational Events were accredited in your country in 2013?</t>
    </r>
    <r>
      <rPr>
        <sz val="9"/>
        <color rgb="FF000000"/>
        <rFont val="Arial"/>
        <family val="2"/>
      </rPr>
      <t>The committee on accreditation of the radiological society of the Netherlands accredited about 150 events for radiologists</t>
    </r>
  </si>
  <si>
    <r>
      <t>Is there a re-licencing or re-certification process in your country (please explain) ?</t>
    </r>
    <r>
      <rPr>
        <sz val="9"/>
        <color rgb="FF000000"/>
        <rFont val="Arial"/>
        <family val="2"/>
      </rPr>
      <t>No, however in the collective bargaining for specialist doctors, they are depending on being private specialists or working at a hospital granted 8 to 10 days leave in order to pursue CPD activities.</t>
    </r>
  </si>
  <si>
    <r>
      <t>How many Credits should a medical specialist collect within the "CME cycle"?</t>
    </r>
    <r>
      <rPr>
        <sz val="9"/>
        <color rgb="FF000000"/>
        <rFont val="Arial"/>
        <family val="2"/>
      </rPr>
      <t>N.A. - so please disregard the six years, the questionnaire will not allow me to proceed, unless i put in a mark</t>
    </r>
  </si>
  <si>
    <r>
      <t>Other (please explain)?</t>
    </r>
    <r>
      <rPr>
        <sz val="9"/>
        <color rgb="FF000000"/>
        <rFont val="Arial"/>
        <family val="2"/>
      </rPr>
      <t>There is no accreditation.</t>
    </r>
  </si>
  <si>
    <r>
      <t>Is CME dependent upon on-going clinical practice (e.g. can a retired doctor maintain CME and maintain their name on the relevant register)? How is it justified?</t>
    </r>
    <r>
      <rPr>
        <sz val="9"/>
        <color rgb="FF000000"/>
        <rFont val="Arial"/>
        <family val="2"/>
      </rPr>
      <t>N.A.</t>
    </r>
  </si>
  <si>
    <r>
      <t>Comment (if any)</t>
    </r>
    <r>
      <rPr>
        <sz val="9"/>
        <color rgb="FF000000"/>
        <rFont val="Arial"/>
        <family val="2"/>
      </rPr>
      <t>The procedures recommended by the Danish Medical Association are indicative, but as mentioned in question 2, the employers at the hospital where the specialist work or in the region where the private specialist has her clinic, must secure that the doctors have 10 or 8 days for CPD a year. And as an extension to question 4 - there is no accreditation, however a private specialist can apply for refunding of loss of work, when time has been used for CPD-activities</t>
    </r>
  </si>
  <si>
    <r>
      <t>Please explain:</t>
    </r>
    <r>
      <rPr>
        <sz val="9"/>
        <color rgb="FF000000"/>
        <rFont val="Arial"/>
        <family val="2"/>
      </rPr>
      <t>There is no formal funding, however general practioners and private specialists can apply for refunding, if the course has been recognised by the Foundation of CPD. Other CPD activities are funded by the medical industry.</t>
    </r>
  </si>
  <si>
    <r>
      <t>Comments (if any)</t>
    </r>
    <r>
      <rPr>
        <sz val="9"/>
        <color rgb="FF000000"/>
        <rFont val="Arial"/>
        <family val="2"/>
      </rPr>
      <t>According to the Danish Medical Association's policy paper on CPD, which is only indicative, the activities should be chosen ino rder to fit and suit the individual doctor's needs and personal learning style</t>
    </r>
  </si>
  <si>
    <r>
      <t>Is there a re-licencing or re-certification process in your country (please explain) ?</t>
    </r>
    <r>
      <rPr>
        <sz val="9"/>
        <color rgb="FF000000"/>
        <rFont val="Arial"/>
        <family val="2"/>
      </rPr>
      <t>Not at the moment but there are some initiatives promoted by Medical Associations (led by the State medical Association (OMC) and Barcelona Medical Association (COMB)) and we expect that it could be able in a few years</t>
    </r>
  </si>
  <si>
    <r>
      <t>How many Credits should a medical specialist collect within the "CME cycle"?</t>
    </r>
    <r>
      <rPr>
        <sz val="9"/>
        <color rgb="FF000000"/>
        <rFont val="Arial"/>
        <family val="2"/>
      </rPr>
      <t>62 credits per year maximum , equivalent to 200 hours 310 credits maximum for CME cycle, equivalent to 1000 hours</t>
    </r>
  </si>
  <si>
    <r>
      <t>per hour?</t>
    </r>
    <r>
      <rPr>
        <sz val="9"/>
        <color rgb="FF000000"/>
        <rFont val="Arial"/>
        <family val="2"/>
      </rPr>
      <t>from 0.1 to 0.3</t>
    </r>
  </si>
  <si>
    <r>
      <t>per half day?</t>
    </r>
    <r>
      <rPr>
        <sz val="9"/>
        <color rgb="FF000000"/>
        <rFont val="Arial"/>
        <family val="2"/>
      </rPr>
      <t>from 0.5 to 1.2</t>
    </r>
  </si>
  <si>
    <r>
      <t>per day?</t>
    </r>
    <r>
      <rPr>
        <sz val="9"/>
        <color rgb="FF000000"/>
        <rFont val="Arial"/>
        <family val="2"/>
      </rPr>
      <t>from 0.7 to 2.5</t>
    </r>
  </si>
  <si>
    <r>
      <t>Other (please explain)?</t>
    </r>
    <r>
      <rPr>
        <sz val="9"/>
        <color rgb="FF000000"/>
        <rFont val="Arial"/>
        <family val="2"/>
      </rPr>
      <t>We discern CME events based on their learning profile.</t>
    </r>
  </si>
  <si>
    <r>
      <t>Is CME dependent upon on-going clinical practice (e.g. can a retired doctor maintain CME and maintain their name on the relevant register)? How is it justified?</t>
    </r>
    <r>
      <rPr>
        <sz val="9"/>
        <color rgb="FF000000"/>
        <rFont val="Arial"/>
        <family val="2"/>
      </rPr>
      <t>If the CME activity is related to their area of practice the value is 100% If the CME activity is partially related to their area of practice the value is 50% If the CME activity is not related to their area of practice the value is 0% The CME is dependent upon on-going clinical practice; if you are retired you can participate in CME activities, though you will not get any economical benefits from it.</t>
    </r>
  </si>
  <si>
    <r>
      <t>Comment (if any)</t>
    </r>
    <r>
      <rPr>
        <sz val="9"/>
        <color rgb="FF000000"/>
        <rFont val="Arial"/>
        <family val="2"/>
      </rPr>
      <t>However they can not improve their salary and professional status</t>
    </r>
  </si>
  <si>
    <r>
      <t>Comment (if any)</t>
    </r>
    <r>
      <rPr>
        <sz val="9"/>
        <color rgb="FF000000"/>
        <rFont val="Arial"/>
        <family val="2"/>
      </rPr>
      <t>There is a Council integrated by the medical professional bodies (National Professional Body, National Medical Association, National Scientific Society and Universities)</t>
    </r>
  </si>
  <si>
    <r>
      <t>10: </t>
    </r>
    <r>
      <rPr>
        <b/>
        <sz val="10"/>
        <color rgb="FF333333"/>
        <rFont val="Arial"/>
        <family val="2"/>
      </rPr>
      <t>Did the UEMS-EACCME® new criteria for accreditation of Live Education Events (UEMS 2012.30) have an impact on your national regulation pertaining to CME-CPD?</t>
    </r>
  </si>
  <si>
    <r>
      <t>How many national Live Educational Events were accredited in your country in 2013?</t>
    </r>
    <r>
      <rPr>
        <sz val="9"/>
        <color rgb="FF000000"/>
        <rFont val="Arial"/>
        <family val="2"/>
      </rPr>
      <t>There were 12.000 Live Educational Events accredited in 2013 which were aimed at Physicians</t>
    </r>
  </si>
  <si>
    <r>
      <t>per hour?</t>
    </r>
    <r>
      <rPr>
        <sz val="9"/>
        <color rgb="FF000000"/>
        <rFont val="Arial"/>
        <family val="2"/>
      </rPr>
      <t>from 0,80 up to 1,40</t>
    </r>
  </si>
  <si>
    <r>
      <t>Other (please explain)?</t>
    </r>
    <r>
      <rPr>
        <sz val="9"/>
        <color rgb="FF000000"/>
        <rFont val="Arial"/>
        <family val="2"/>
      </rPr>
      <t>it depends on the type and didactic quality of the event and on the number of participants</t>
    </r>
  </si>
  <si>
    <r>
      <t>Is CME dependent upon on-going clinical practice (e.g. can a retired doctor maintain CME and maintain their name on the relevant register)? How is it justified?</t>
    </r>
    <r>
      <rPr>
        <sz val="9"/>
        <color rgb="FF000000"/>
        <rFont val="Arial"/>
        <family val="2"/>
      </rPr>
      <t>CME is dependent upon on ongoing clinical practice. Retired doctors can maintain registration and CME, but are not obliged to.</t>
    </r>
  </si>
  <si>
    <r>
      <t>Comment (if any)</t>
    </r>
    <r>
      <rPr>
        <sz val="9"/>
        <color rgb="FF000000"/>
        <rFont val="Arial"/>
        <family val="2"/>
      </rPr>
      <t>the law provides disciplinary sanctions by the Order in which the professional is registered. Such sanctions, however, are suspended till the CME offer will meet all the professionals needs.</t>
    </r>
  </si>
  <si>
    <r>
      <t>Comment (if any)</t>
    </r>
    <r>
      <rPr>
        <sz val="9"/>
        <color rgb="FF000000"/>
        <rFont val="Arial"/>
        <family val="2"/>
      </rPr>
      <t>The CME National Commission</t>
    </r>
  </si>
  <si>
    <r>
      <t>Please explain:</t>
    </r>
    <r>
      <rPr>
        <sz val="9"/>
        <color rgb="FF000000"/>
        <rFont val="Arial"/>
        <family val="2"/>
      </rPr>
      <t>by the State through auxiliary bodies (Professionals Order), by the Trade Unions and by the Scientific Societies</t>
    </r>
  </si>
  <si>
    <r>
      <t>How many national Live Educational Events were accredited in your country in 2013?</t>
    </r>
    <r>
      <rPr>
        <sz val="9"/>
        <color rgb="FF000000"/>
        <rFont val="Arial"/>
        <family val="2"/>
      </rPr>
      <t>Number of CME Live Education Events for doctors (2013): 15.797 Number of CME Live Education Events for dentists (2013): 6.010</t>
    </r>
  </si>
  <si>
    <r>
      <t>Is there a re-licencing or re-certification process in your country (please explain) ?</t>
    </r>
    <r>
      <rPr>
        <sz val="9"/>
        <color rgb="FF000000"/>
        <rFont val="Arial"/>
        <family val="2"/>
      </rPr>
      <t>Yes, every 7 years</t>
    </r>
  </si>
  <si>
    <r>
      <t>How many Credits should a medical specialist collect within the "CME cycle"?</t>
    </r>
    <r>
      <rPr>
        <sz val="9"/>
        <color rgb="FF000000"/>
        <rFont val="Arial"/>
        <family val="2"/>
      </rPr>
      <t>75 credits per 7 years!!!</t>
    </r>
  </si>
  <si>
    <r>
      <t>Other (please explain)?</t>
    </r>
    <r>
      <rPr>
        <sz val="9"/>
        <color rgb="FF000000"/>
        <rFont val="Arial"/>
        <family val="2"/>
      </rPr>
      <t>no half day or one day limitations</t>
    </r>
  </si>
  <si>
    <r>
      <t>Is CME dependent upon on-going clinical practice (e.g. can a retired doctor maintain CME and maintain their name on the relevant register)? How is it justified?</t>
    </r>
    <r>
      <rPr>
        <sz val="9"/>
        <color rgb="FF000000"/>
        <rFont val="Arial"/>
        <family val="2"/>
      </rPr>
      <t>Area of expertise: In 2014 it is very likely to be introduced. Retired doctor must have some practice and sufficient credits in order to maintain the licence.</t>
    </r>
  </si>
  <si>
    <r>
      <t>Comment (if any)</t>
    </r>
    <r>
      <rPr>
        <sz val="9"/>
        <color rgb="FF000000"/>
        <rFont val="Arial"/>
        <family val="2"/>
      </rPr>
      <t>Epired licence means: for employed doctor to lose the job for contracted doctor (private doctor) to lose contract with insurance For all doctors not having licence - restriction to practice medicine.</t>
    </r>
  </si>
  <si>
    <r>
      <t>Email</t>
    </r>
    <r>
      <rPr>
        <sz val="9"/>
        <color rgb="FF000000"/>
        <rFont val="Arial"/>
        <family val="2"/>
      </rPr>
      <t>martix@maltanet.net</t>
    </r>
  </si>
  <si>
    <r>
      <t>How many Credits should a medical specialist collect within the "CME cycle"?</t>
    </r>
    <r>
      <rPr>
        <sz val="9"/>
        <color rgb="FF000000"/>
        <rFont val="Arial"/>
        <family val="2"/>
      </rPr>
      <t>there is no requirement on cycle lenght</t>
    </r>
  </si>
  <si>
    <r>
      <t>Comment (if any)</t>
    </r>
    <r>
      <rPr>
        <sz val="9"/>
        <color rgb="FF000000"/>
        <rFont val="Arial"/>
        <family val="2"/>
      </rPr>
      <t>GPs college all others Medical Association of Malta</t>
    </r>
  </si>
  <si>
    <r>
      <t>Please explain:</t>
    </r>
    <r>
      <rPr>
        <sz val="9"/>
        <color rgb="FF000000"/>
        <rFont val="Arial"/>
        <family val="2"/>
      </rPr>
      <t>support by pharma acc to uems guidelines for organisers</t>
    </r>
  </si>
  <si>
    <r>
      <t>How many national Live Educational Events were accredited in your country in 2013?</t>
    </r>
    <r>
      <rPr>
        <sz val="9"/>
        <color rgb="FF000000"/>
        <rFont val="Arial"/>
        <family val="2"/>
      </rPr>
      <t>around 10</t>
    </r>
  </si>
  <si>
    <r>
      <t>Is there a re-licencing or re-certification process in your country (please explain) ?</t>
    </r>
    <r>
      <rPr>
        <sz val="9"/>
        <color rgb="FF000000"/>
        <rFont val="Arial"/>
        <family val="2"/>
      </rPr>
      <t>Maintaining the licence to practice in a particular specialisation is conditioned, as provided for in the law on health professionals (Law. No. 578/2004 Coll. as later amended), upon a mandatory involvement of the doctor in the Continuous Medical Education (CME) activities. The compliance with the law (and continuation of the licence) is documented by obtaining by the doctor the prescribed number of “credits” during the 5-years’ CME cycle. The credits are collected during the CME cycle in the official physicians’ registry maintained by the Slovak Medical Chamber, which issues (or revokes) the license. The credits are awarded for: a) actual active practice of the doctor in the particular discipline (100 credits per cycle), b) taking part in the “credited” activities of CME (150 credits per cycle) organized by the employers (hospitals), Slovak Medical University in Bratislava (SMU), Medical Faculties, other accredited providers, and most importantly by the scientific medical societies of the medical disciplines/specialties (almost 100 such societies and their sub-branches) that are the members of the Slovak Medical Association (SkMA) (established in 1952). For CME activities’ “credits” to be accepted by the SMC physicians’ registry, it is necessary that those activities are “credited” (before their taking place) by the procedure/decision of SACCME (Slovak Accreditation Council for CME), established in 2004 according to EACCME/UEMS model, with direct, statutory participation of SMU, Medical Faculties, SkMA, Slovak Association of Private Physicians and of the Slovak Medical Chamber. In 2006, SACCME signed an agreement with EACCME on the allocation of CME credits and on their mutual recognition within EU (with the extension to USA and Canada). In 2011, however, the Slovak Medical Chamber (SMC) stepped out from SACCME starting attempts to dismantle it and overtake all “creditation” herself (this activity being in contradiction with the law, and publicly denounced by the official CME regulator in Slovakia – Slovak Ministry of Health that repeatedly ordered SMC to comply with the law (the last time so far in December 2013). It is hoped that the present situation will be put right soon by the respective authorities.</t>
    </r>
  </si>
  <si>
    <r>
      <t>How many Credits should a medical specialist collect within the "CME cycle"?</t>
    </r>
    <r>
      <rPr>
        <sz val="9"/>
        <color rgb="FF000000"/>
        <rFont val="Arial"/>
        <family val="2"/>
      </rPr>
      <t>Altogether 250 credits for 5 years CME cycle are necessary. These include 100 credits that are awarded for an on-going clinical practice either in a hospital or in an outpatient service.</t>
    </r>
  </si>
  <si>
    <r>
      <t>Is CME dependent upon on-going clinical practice (e.g. can a retired doctor maintain CME and maintain their name on the relevant register)? How is it justified?</t>
    </r>
    <r>
      <rPr>
        <sz val="9"/>
        <color rgb="FF000000"/>
        <rFont val="Arial"/>
        <family val="2"/>
      </rPr>
      <t>CME-CPD is dependent upon the on-going clinical practice of the doctor (100 credits for this are necessary part of required number of 250 credits for one 5 year’s CME cycle to maintain the license).</t>
    </r>
  </si>
  <si>
    <r>
      <t>Comment (if any)</t>
    </r>
    <r>
      <rPr>
        <sz val="9"/>
        <color rgb="FF000000"/>
        <rFont val="Arial"/>
        <family val="2"/>
      </rPr>
      <t>The control of the doctors’ compliance with the requirements of the law with regard to CME to maintain their licenses is devolved from the Ministry of Health to the Slovak Medical Chamber that maintains the official doctors’ registry. The following sanctions are subsequently applied, when a doctor’s non-compliance is revealed by the end of the 5 years’ CME cycle: 1. official written warning; 2. financial penalty; 3. loss of the license (which means also the loss of the contract with the payers (health insurance companies) – and impossibility of the doctor to practice).</t>
    </r>
  </si>
  <si>
    <r>
      <t>Please explain:</t>
    </r>
    <r>
      <rPr>
        <sz val="9"/>
        <color rgb="FF000000"/>
        <rFont val="Arial"/>
        <family val="2"/>
      </rPr>
      <t>Individual CME-CPD is funded from several sources: by the doctor himself/herself, by his/her employer, by educational non-restricted educational grants to the CME activities providers, by educational grants provided by the Ministry of Health (e.g. contributions to the Slovak Medical University, Medical Faculties, other specific educational grants) etc. The system, however, is far from being optimal, a substantial overhaul is expected (and much overdue) in the nearer future.</t>
    </r>
  </si>
  <si>
    <r>
      <t>How many national Live Educational Events were accredited in your country in 2013?</t>
    </r>
    <r>
      <rPr>
        <sz val="9"/>
        <color rgb="FF000000"/>
        <rFont val="Arial"/>
        <family val="2"/>
      </rPr>
      <t>1 238</t>
    </r>
  </si>
  <si>
    <r>
      <t>Is there a re-licencing or re-certification process in your country (please explain) ?</t>
    </r>
    <r>
      <rPr>
        <sz val="9"/>
        <color rgb="FF000000"/>
        <rFont val="Arial"/>
        <family val="2"/>
      </rPr>
      <t>We are now in the second year of the introduction of enhanced appraisals and revalidation, every doctor will be revalidated every 5 years. CPD is one of the requirements to successfully undertake appraisals.</t>
    </r>
  </si>
  <si>
    <r>
      <t>3: </t>
    </r>
    <r>
      <rPr>
        <b/>
        <sz val="10"/>
        <color rgb="FF333333"/>
        <rFont val="Arial"/>
        <family val="2"/>
      </rPr>
      <t>What is the length of the "CME cycle"?</t>
    </r>
  </si>
  <si>
    <r>
      <t>How many Credits should a medical specialist collect within the "CME cycle"?</t>
    </r>
    <r>
      <rPr>
        <sz val="9"/>
        <color rgb="FF000000"/>
        <rFont val="Arial"/>
        <family val="2"/>
      </rPr>
      <t>Our College (UK Royal College of Radiologists) has a 5 year cycle requiring at least 250 credits in 5 years (with some flexibility between the years possible but no exeption per se being made if on leave for whichever reason (maternity/sickness), but after submission this will be taken into consideration if needed)</t>
    </r>
  </si>
  <si>
    <r>
      <t>per hour?</t>
    </r>
    <r>
      <rPr>
        <sz val="9"/>
        <color rgb="FF000000"/>
        <rFont val="Arial"/>
        <family val="2"/>
      </rPr>
      <t>one per hour</t>
    </r>
  </si>
  <si>
    <r>
      <t>Is CME dependent upon on-going clinical practice (e.g. can a retired doctor maintain CME and maintain their name on the relevant register)? How is it justified?</t>
    </r>
    <r>
      <rPr>
        <sz val="9"/>
        <color rgb="FF000000"/>
        <rFont val="Arial"/>
        <family val="2"/>
      </rPr>
      <t>You are required to get a certain number of credits in clinical courses/conferences, but you can get credits for management/train the trainer courses etc as well. I do not see why a retired doctor should be prevented from going to courses or conferences (at his/her expense then as no employer will pay for this), but I do not think it is likely that a retired doctor will go through revalidation (and all the paper work) without needing it for work. In the contrary, I know doctors who think about retiring earlier as they see it as too much of a burdon to stay revalidated.</t>
    </r>
  </si>
  <si>
    <r>
      <t>Comment (if any)</t>
    </r>
    <r>
      <rPr>
        <sz val="9"/>
        <color rgb="FF000000"/>
        <rFont val="Arial"/>
        <family val="2"/>
      </rPr>
      <t>They will not have successful enhanced appraisals/revalidation and therefore will loose their licence to practice.</t>
    </r>
  </si>
  <si>
    <r>
      <t>Comment (if any)</t>
    </r>
    <r>
      <rPr>
        <sz val="9"/>
        <color rgb="FF000000"/>
        <rFont val="Arial"/>
        <family val="2"/>
      </rPr>
      <t>Royal College of Radiologists</t>
    </r>
  </si>
  <si>
    <r>
      <t>Please explain:</t>
    </r>
    <r>
      <rPr>
        <sz val="9"/>
        <color rgb="FF000000"/>
        <rFont val="Arial"/>
        <family val="2"/>
      </rPr>
      <t>Our trust offers train the trainer and other courses for clinical teachers, also all mandatory training (CPR etc) is covered. The trust will grant study leave and pay a certain amount of money for doctors to attend courses or conferences (study leave budget). Beyon this, the doctor will have to pay him/herself.</t>
    </r>
  </si>
  <si>
    <r>
      <t>Comments (if any)</t>
    </r>
    <r>
      <rPr>
        <sz val="9"/>
        <color rgb="FF000000"/>
        <rFont val="Arial"/>
        <family val="2"/>
      </rPr>
      <t>Apart from a mandatory number of CPD points for attending clinical courses/conferences/lectures, the following are also recognised if recorded in detail: Attending clincial governance meetings and MDTs (only when reflection on MDT is recorded). Reading journals is recognised as CPD activity - record must be taken and reflection should occur. Other courses that have been granted CPD approval are recognised (mentoring skills course, train the trainer courses about work place based assessments, appraisal, giving feed-back to trainees etc etc)</t>
    </r>
  </si>
  <si>
    <r>
      <t>How many national Live Educational Events were accredited in your country in 2013?</t>
    </r>
    <r>
      <rPr>
        <sz val="9"/>
        <color rgb="FF000000"/>
        <rFont val="Arial"/>
        <family val="2"/>
      </rPr>
      <t>I did not hear of any difference this would have made but may not be fully aware of all details. Sorry, I don't know how many LEEs were accredited in the UK in 2013.</t>
    </r>
  </si>
  <si>
    <r>
      <t>Is there a re-licencing or re-certification process in your country (please explain) ?</t>
    </r>
    <r>
      <rPr>
        <sz val="9"/>
        <color rgb="FF000000"/>
        <rFont val="Arial"/>
        <family val="2"/>
      </rPr>
      <t>Every 5 year-period 250 ponts are required.</t>
    </r>
  </si>
  <si>
    <r>
      <t>How many Credits should a medical specialist collect within the "CME cycle"?</t>
    </r>
    <r>
      <rPr>
        <sz val="9"/>
        <color rgb="FF000000"/>
        <rFont val="Arial"/>
        <family val="2"/>
      </rPr>
      <t>250 point</t>
    </r>
  </si>
  <si>
    <r>
      <t>per half day?</t>
    </r>
    <r>
      <rPr>
        <sz val="9"/>
        <color rgb="FF000000"/>
        <rFont val="Arial"/>
        <family val="2"/>
      </rPr>
      <t>1 point/hour</t>
    </r>
  </si>
  <si>
    <r>
      <t>Other (please explain)?</t>
    </r>
    <r>
      <rPr>
        <sz val="9"/>
        <color rgb="FF000000"/>
        <rFont val="Arial"/>
        <family val="2"/>
      </rPr>
      <t>18 for attending a congress lasting at least 3 days</t>
    </r>
  </si>
  <si>
    <r>
      <t>Is CME dependent upon on-going clinical practice (e.g. can a retired doctor maintain CME and maintain their name on the relevant register)? How is it justified?</t>
    </r>
    <r>
      <rPr>
        <sz val="9"/>
        <color rgb="FF000000"/>
        <rFont val="Arial"/>
        <family val="2"/>
      </rPr>
      <t>60 "practical" points are required during a period (20 points/year)</t>
    </r>
  </si>
  <si>
    <r>
      <t>Comment (if any)</t>
    </r>
    <r>
      <rPr>
        <sz val="9"/>
        <color rgb="FF000000"/>
        <rFont val="Arial"/>
        <family val="2"/>
      </rPr>
      <t>no independent decesion is allowed (working with control)</t>
    </r>
  </si>
  <si>
    <r>
      <t>Please explain:</t>
    </r>
    <r>
      <rPr>
        <sz val="9"/>
        <color rgb="FF000000"/>
        <rFont val="Arial"/>
        <family val="2"/>
      </rPr>
      <t>50 points are covered by the state body during a period</t>
    </r>
  </si>
  <si>
    <r>
      <t>How many Credits should a medical specialist collect within the "CME cycle"?</t>
    </r>
    <r>
      <rPr>
        <sz val="9"/>
        <color rgb="FF000000"/>
        <rFont val="Arial"/>
        <family val="2"/>
      </rPr>
      <t>None of the above. N/A. I have selected "6 years" , as the survey insisted that I made a selection.</t>
    </r>
  </si>
  <si>
    <r>
      <t>Other (please explain)?</t>
    </r>
    <r>
      <rPr>
        <sz val="9"/>
        <color rgb="FF000000"/>
        <rFont val="Arial"/>
        <family val="2"/>
      </rPr>
      <t>No national CME/CPD system with credits</t>
    </r>
  </si>
  <si>
    <r>
      <t>Is CME dependent upon on-going clinical practice (e.g. can a retired doctor maintain CME and maintain their name on the relevant register)? How is it justified?</t>
    </r>
    <r>
      <rPr>
        <sz val="9"/>
        <color rgb="FF000000"/>
        <rFont val="Arial"/>
        <family val="2"/>
      </rPr>
      <t>N/A</t>
    </r>
  </si>
  <si>
    <r>
      <t>Comment (if any)</t>
    </r>
    <r>
      <rPr>
        <sz val="9"/>
        <color rgb="FF000000"/>
        <rFont val="Arial"/>
        <family val="2"/>
      </rPr>
      <t>The Swedish Medical association recommends at least 10 days' external CME/CPD every year. No sanctions.</t>
    </r>
  </si>
  <si>
    <r>
      <t>Comment (if any)</t>
    </r>
    <r>
      <rPr>
        <sz val="9"/>
        <color rgb="FF000000"/>
        <rFont val="Arial"/>
        <family val="2"/>
      </rPr>
      <t>Lipus, a company owned by the Swedish Medical Association, assesses and certifies CME/CPD LEE according to Lipus criteria. Approved course descriptions detailing all the criteria for certification are transparently published online in Lipus course catalogue. Lipus criteria are largely in agreement with the EACCMEs recently updated criteria for LEE. Lipus has taken over these activities from IPULS. The website was launched in 2003.</t>
    </r>
  </si>
  <si>
    <r>
      <t>Please explain:</t>
    </r>
    <r>
      <rPr>
        <sz val="9"/>
        <color rgb="FF000000"/>
        <rFont val="Arial"/>
        <family val="2"/>
      </rPr>
      <t>Most Swedish doctors are employed under the State Healthcare System. They negotiate perticipation in CME/CPD events with their employer. The Swedish medical Association is currently developing a system to support and encourage employers to plan and structure CME/CPD participation of their employees. Industry sponsorship is allowed in accordance with national regulations. In addition, currently pharma industry may offer to pay for half of participants' costs for travel, food and accommodation. As from 2015 this will no longer be allowed.</t>
    </r>
  </si>
  <si>
    <r>
      <t>Comments (if any)</t>
    </r>
    <r>
      <rPr>
        <sz val="9"/>
        <color rgb="FF000000"/>
        <rFont val="Arial"/>
        <family val="2"/>
      </rPr>
      <t>All are recognised as CME/CPD, however, no national system with credits exists.</t>
    </r>
  </si>
  <si>
    <r>
      <t>How many national Live Educational Events were accredited in your country in 2013?</t>
    </r>
    <r>
      <rPr>
        <sz val="9"/>
        <color rgb="FF000000"/>
        <rFont val="Arial"/>
        <family val="2"/>
      </rPr>
      <t>The UEMS-EACCME new criteria are now more similar to the criteria that Lipus already use. 220 national LEE</t>
    </r>
  </si>
  <si>
    <t>Digna</t>
  </si>
  <si>
    <t>Radek</t>
  </si>
  <si>
    <t>Lene</t>
  </si>
  <si>
    <t>MARC</t>
  </si>
  <si>
    <t>Sesto</t>
  </si>
  <si>
    <t>Brane</t>
  </si>
  <si>
    <t>Wojciecch</t>
  </si>
  <si>
    <t>Christiane</t>
  </si>
  <si>
    <t>Tibor</t>
  </si>
  <si>
    <t>Brigitte</t>
  </si>
  <si>
    <t>Martin</t>
  </si>
  <si>
    <t>Kool</t>
  </si>
  <si>
    <t>Ptacek</t>
  </si>
  <si>
    <t>Rybner</t>
  </si>
  <si>
    <t>SOLER</t>
  </si>
  <si>
    <t>Francia</t>
  </si>
  <si>
    <t>Dobnikar</t>
  </si>
  <si>
    <t>Marquardt</t>
  </si>
  <si>
    <t>Nyhsen</t>
  </si>
  <si>
    <t>ERTL</t>
  </si>
  <si>
    <t>Benecke</t>
  </si>
  <si>
    <t>Balzan</t>
  </si>
  <si>
    <t>SPAIN</t>
  </si>
  <si>
    <t>dignakool@gmail.com</t>
  </si>
  <si>
    <t>foreign@clkcr.cz</t>
  </si>
  <si>
    <t>lry@dadl.dk</t>
  </si>
  <si>
    <t>msoler@comb.cat</t>
  </si>
  <si>
    <t>estero@fnomceo.it</t>
  </si>
  <si>
    <t>brane.dobnikar@zzs-mcs.si</t>
  </si>
  <si>
    <t>w.marquardt@hipokrates.org</t>
  </si>
  <si>
    <t>nyhsenc@doctors.org.uk</t>
  </si>
  <si>
    <t>tibor.ertl@aok.pte.hu</t>
  </si>
  <si>
    <t>brigitte.benecke@lipus.se</t>
  </si>
  <si>
    <r>
      <t>Q1: </t>
    </r>
    <r>
      <rPr>
        <sz val="10"/>
        <color rgb="FF333333"/>
        <rFont val="Arial"/>
        <family val="2"/>
      </rPr>
      <t>Identification</t>
    </r>
  </si>
  <si>
    <t>Organisationradiological society of the Netherlands</t>
  </si>
  <si>
    <t>OrganisationCzech Medical Chamber</t>
  </si>
  <si>
    <t>OrganisationDanish Medical Association</t>
  </si>
  <si>
    <t>OrganisationFNOMCeO</t>
  </si>
  <si>
    <t>OrganisationSlovak Medical Association</t>
  </si>
  <si>
    <t>OrganisationSupreme Medical Council</t>
  </si>
  <si>
    <t>OrganisationRoyal College of Radiologists / BMA</t>
  </si>
  <si>
    <t>OrganisationMOTESZ</t>
  </si>
  <si>
    <t>OrganisationMedical Association of Malta</t>
  </si>
  <si>
    <t>How many Credits should a medical specialist collect within the "CME cycle"?N.A. - so please disregard the six years, the questionnaire will not allow me to proceed, unless i put in a mark</t>
  </si>
  <si>
    <t>Other (please explain)?There is no accreditation.</t>
  </si>
  <si>
    <t>Is CME dependent upon on-going clinical practice (e.g. can a retired doctor maintain CME and maintain their name on the relevant register)? How is it justified?N.A.</t>
  </si>
  <si>
    <t>Comment (if any)The procedures recommended by the Danish Medical Association are indicative, but as mentioned in question 2, the employers at the hospital where the specialist work or in the region where the private specialist has her clinic, must secure that the doctors have 10 or 8 days for CPD a year. And as an extension to question 4 - there is no accreditation, however a private specialist can apply for refunding of loss of work, when time has been used for CPD-activities</t>
  </si>
  <si>
    <t>Please explain:There is no formal funding, however general practioners and private specialists can apply for refunding, if the course has been recognised by the Foundation of CPD. Other CPD activities are funded by the medical industry.</t>
  </si>
  <si>
    <t>No, however in the collective bargaining for specialist doctors, they are depending on being private specialists or working at a hospital granted 8 to 10 days leave in order to pursue CPD activities.</t>
  </si>
  <si>
    <t>Other (please explain)?18 for attending a congress lasting at least 3 days</t>
  </si>
  <si>
    <t>Comment (if any)no independent decesion is allowed (working with control)</t>
  </si>
  <si>
    <t>Please explain:50 points are covered by the state body during a period</t>
  </si>
  <si>
    <t>1 point/hour</t>
  </si>
  <si>
    <t>60 "practical" points are required during a period (20 points/year)</t>
  </si>
  <si>
    <t>Is there a re-licencing or re-certification process in your country (please explain) ?No</t>
  </si>
  <si>
    <t>Please explain:by the State through auxiliary bodies (Professionals Order), by the Trade Unions and by the Scientific Societies</t>
  </si>
  <si>
    <t>it depends on the type and didactic quality of the event and on the number of participants</t>
  </si>
  <si>
    <t>CME is dependent upon on ongoing clinical practice. Retired doctors can maintain registration and CME, but are not obliged to.</t>
  </si>
  <si>
    <t>The CME National Commission</t>
  </si>
  <si>
    <t>Number of CME Live Education Events for doctors (2013): 15.797 Number of CME Live Education Events for dentists (2013): 6.010</t>
  </si>
  <si>
    <t>Please explain:support by pharma acc to uems guidelines for organisers</t>
  </si>
  <si>
    <t>How many national Live Educational Events were accredited in your country in 2013?around 10</t>
  </si>
  <si>
    <t>Every 5 year-period 250 ponts are required.</t>
  </si>
  <si>
    <t>How many Credits should a medical specialist collect within the "CME cycle"?200 credits= 200 hours per 5 year</t>
  </si>
  <si>
    <t>Please explain:medical specialists in private practice finance their own CME, medical specialist employed by hospitals get reimbursement for some of the costs</t>
  </si>
  <si>
    <t>How many national Live Educational Events were accredited in your country in 2013?The committee on accreditation of the radiological society of the Netherlands accredited about 150 events for radiologists</t>
  </si>
  <si>
    <t>every 5 year medical specialists have to re-licence. CME and enough clinical practice are mandatory</t>
  </si>
  <si>
    <t>For re-licensing the medical specialist has to practice 16 hours a week over a 5 year period</t>
  </si>
  <si>
    <t>Comment (if any)The control of the doctors’ compliance with the requirements of the law with regard to CME to maintain their licenses is devolved from the Ministry of Health to the Slovak Medical Chamber that maintains the official doctors’ registry. The following sanctions are subsequently applied, when a doctor’s non-compliance is revealed by the end of the 5 years’ CME cycle: 1. official written warning; 2. financial penalty; 3. loss of the license (which means also the loss of the contract with the payers (health insurance companies) – and impossibility of the doctor to practice).</t>
  </si>
  <si>
    <t>How many national Live Educational Events were accredited in your country in 2013?1 238</t>
  </si>
  <si>
    <t>How many Credits should a medical specialist collect within the "CME cycle"?75 credits per 7 years!!!</t>
  </si>
  <si>
    <t>Other (please explain)?no half day or one day limitations</t>
  </si>
  <si>
    <t>Comment (if any)Epired licence means: for employed doctor to lose the job for contracted doctor (private doctor) to lose contract with insurance For all doctors not having licence - restriction to practice medicine.</t>
  </si>
  <si>
    <t>Yes, every 7 years</t>
  </si>
  <si>
    <t>How many Credits should a medical specialist collect within the "CME cycle"?62 credits per year maximum , equivalent to 200 hours 310 credits maximum for CME cycle, equivalent to 1000 hours</t>
  </si>
  <si>
    <t>Comment (if any)However they can not improve their salary and professional status</t>
  </si>
  <si>
    <t>Comment (if any)There is a Council integrated by the medical professional bodies (National Professional Body, National Medical Association, National Scientific Society and Universities)</t>
  </si>
  <si>
    <t>How many national Live Educational Events were accredited in your country in 2013?There were 12.000 Live Educational Events accredited in 2013 which were aimed at Physicians</t>
  </si>
  <si>
    <t>If the CME activity is related to their area of practice the value is 100% If the CME activity is partially related to their area of practice the value is 50% If the CME activity is not related to their area of practice the value is 0% The CME is dependent upon on-going clinical practice; if you are retired you can participate in CME activities, though you will not get any economical benefits from it.</t>
  </si>
  <si>
    <t>Area of expertise: In 2014 it is very likely to be introduced. Retired doctor must have some practice and sufficient credits in order to maintain the licence.</t>
  </si>
  <si>
    <t>Not at the moment but there are some initiatives promoted by Medical Associations (led by the State medical Association (OMC) and Barcelona Medical Association (COMB)) and we expect that it could be able in a few years</t>
  </si>
  <si>
    <t>Lipus</t>
  </si>
  <si>
    <t>SPANISH MEDICAL ASSOCIATION</t>
  </si>
  <si>
    <t>Medical Chamber of Slovenia</t>
  </si>
  <si>
    <t>Comment (if any)The Swedish Medical association recommends at least 10 days' external CME/CPD every year. No sanctions.</t>
  </si>
  <si>
    <t>Comment (if any)Lipus, a company owned by the Swedish Medical Association, assesses and certifies CME/CPD LEE according to Lipus criteria. Approved course descriptions detailing all the criteria for certification are transparently published online in Lipus course catalogue. Lipus criteria are largely in agreement with the EACCMEs recently updated criteria for LEE. Lipus has taken over these activities from IPULS. The website was launched in 2003.</t>
  </si>
  <si>
    <t>Comments (if any)All are recognised as CME/CPD, however, no national system with credits exists.</t>
  </si>
  <si>
    <t>How many national Live Educational Events were accredited in your country in 2013?The UEMS-EACCME new criteria are now more similar to the criteria that Lipus already use. 220 national LEE</t>
  </si>
  <si>
    <t>None of the above. N/A. I have selected "6 years" , as the survey insisted that I made a selection.</t>
  </si>
  <si>
    <t>No national CME/CPD system with credits</t>
  </si>
  <si>
    <t>N/A</t>
  </si>
  <si>
    <t>Most Swedish doctors are employed under the State Healthcare System. They negotiate perticipation in CME/CPD events with their employer. The Swedish medical Association is currently developing a system to support and encourage employers to plan and structure CME/CPD participation of their employees. Industry sponsorship is allowed in accordance with national regulations. In addition, currently pharma industry may offer to pay for half of participants' costs for travel, food and accommodation. As from 2015 this will no longer be allowed.</t>
  </si>
  <si>
    <t>Comment (if any)They will not have successful enhanced appraisals/revalidation and therefore will loose their licence to practice.</t>
  </si>
  <si>
    <t>Comment (if any)Royal College of Radiologists</t>
  </si>
  <si>
    <t>Please explain:Our trust offers train the trainer and other courses for clinical teachers, also all mandatory training (CPR etc) is covered. The trust will grant study leave and pay a certain amount of money for doctors to attend courses or conferences (study leave budget). Beyon this, the doctor will have to pay him/herself.</t>
  </si>
  <si>
    <t>Comments (if any)Apart from a mandatory number of CPD points for attending clinical courses/conferences/lectures, the following are also recognised if recorded in detail: Attending clincial governance meetings and MDTs (only when reflection on MDT is recorded). Reading journals is recognised as CPD activity - record must be taken and reflection should occur. Other courses that have been granted CPD approval are recognised (mentoring skills course, train the trainer courses about work place based assessments, appraisal, giving feed-back to trainees etc etc)</t>
  </si>
  <si>
    <t>How many national Live Educational Events were accredited in your country in 2013?I did not hear of any difference this would have made but may not be fully aware of all details. Sorry, I don't know how many LEEs were accredited in the UK in 2013.</t>
  </si>
  <si>
    <t>Is there a re-licencing or re-certification process in your country (please explain) ?Yes - for the majority of Canadian provinces participation in and adherence to the requirements established by the Royal College (or College of Family Physicians of Canada's) fpr the Maintenance of Certification program is a requirement of licensure. We do not have re-certification examinations but participation in assessment is now mandatory (minimum of 25 credits) for all new 5-year cycles starting on or after January 1, 2014.</t>
  </si>
  <si>
    <t>Is CME dependent upon on-going clinical practice (e.g. can a retired doctor maintain CME and maintain their name on the relevant register)? How is it justified?We expect all physicians to engage in learning activities that are relevant to their scope of practice. Physicians who do not have a clinical practice are expected to develop a learning plan that is relevant to their administrative, research or educational practice.</t>
  </si>
  <si>
    <t>Comment (if any)There are two national professional bodies: The College of Family Physicians of Canada (MAINPRO program) and the Royal College of Physicians and Surgeons of Canada (MOC Program) who establish the standards for CME/CPD for family physicians and specialists respectively. The Colleges des Medicins de Quebec has a third pathway to the national organizations for licensed physicians in Quebec. The National Specialty Societies and the University Offices of CME can apply to be recognized as accredited CPD provider organizations.The Federation of Medical Regulatory Authorities of Canada and the provincial medical regulatory authoritites establish the legal framework that has linked CPD to licensure</t>
  </si>
  <si>
    <t>Comments (if any)Learning against any of the competencies across each of the CanMEDS Roles is equally valued. Credits for lecturing or publishing is linked to learning related to the development of a teaching activity or research grant. We equally include learning for 1. Reading journals; raising and answering questions stimulated by practice and for participation in traineeships and other formal perceptored courses. 2. Participating in peer review, quality improvement, clinical practice guideline development and development of curriculum, assessment tools etc 3. We provide 3 credits per hour for engaging in knowledge assessment programs, simulation, audit and feedback, Muti-source feedback that meet our education and ethical standards.</t>
  </si>
  <si>
    <t>How many national Live Educational Events were accredited in your country in 2013?The accreditation process is disseminated across multiple accredited CPD provider organizations. The absolute number of events is difficut to estimate</t>
  </si>
  <si>
    <t>How many national Live Educational Events were accredited in your country in 2013?2</t>
  </si>
  <si>
    <t>Other (please explain)?It is the type of activity that is of importance, not the length of time</t>
  </si>
  <si>
    <t>Is CME dependent upon on-going clinical practice (e.g. can a retired doctor maintain CME and maintain their name on the relevant register)? How is it justified?No</t>
  </si>
  <si>
    <t>Comment (if any)The Scientific Council within the Israeli Medical Association is the specific department which is the responsible authority for CME</t>
  </si>
  <si>
    <t>How many national Live Educational Events were accredited in your country in 2013?27 conferences 9 seminars</t>
  </si>
  <si>
    <t>Is there a re-licencing or re-certification process in your country (please explain) ?The scientific societies are giving certifcation on voluntary basis since 2000. Re-certification has been started in 2010 by the scientific societies.</t>
  </si>
  <si>
    <t>Other (please explain)?The CME activites are accredited according their duration during that day</t>
  </si>
  <si>
    <t>Is CME dependent upon on-going clinical practice (e.g. can a retired doctor maintain CME and maintain their name on the relevant register)? How is it justified?Yes. As long as the doctor participate in CME/CPD activities will recive credits from Turkish Medical Association.</t>
  </si>
  <si>
    <t>How many national Live Educational Events were accredited in your country in 2013?745 national live educational events have accredited.</t>
  </si>
  <si>
    <t>Our College (UK Royal College of Radiologists) has a 5 year cycle requiring at least 250 credits in 5 years (with some flexibility between the years possible but no exeption per se being made if on leave for whichever reason (maternity/sickness), but after submission this will be taken into consideration if needed)</t>
  </si>
  <si>
    <r>
      <t>Is there a re-licencing or re-certification process in your country (please explain) ?</t>
    </r>
    <r>
      <rPr>
        <sz val="9"/>
        <color rgb="FF000000"/>
        <rFont val="Arial"/>
        <family val="2"/>
      </rPr>
      <t>Revalidation in the UK is the process by which licensed doctors are required to demonstrate on a regular basis that they are up to date and fit to practise. Revalidation aims to give extra confidence to patients that their doctor is being regularly checked by their employer and the GMC. Licensed doctors have to revalidate, usually every five years, by having regular appraisals with their employer that are based on our core guidance for doctors, Good medical practice. Patients can help their doctors improve their practice by providing them with regular feedback about the care they have received. CME - CPD is one of the sources of information that doctors must bring as evidence to their annual appraisals in order to meet our requirements for revalidation.</t>
    </r>
  </si>
  <si>
    <r>
      <t>How many Credits should a medical specialist collect within the "CME cycle"?</t>
    </r>
    <r>
      <rPr>
        <sz val="9"/>
        <color rgb="FF000000"/>
        <rFont val="Arial"/>
        <family val="2"/>
      </rPr>
      <t>we don’t require doctors to have a specific number of hours or credits of continuing professional development (CPD). As the regulator, we’re interested in the impact of doctors' learning and development and how that learning contributes to improving patient safety and the quality of care provided by doctors and the teams in which they work. We have published the guidance booklet, Continuing professional development: guidance for all doctors to help doctors reflect on how they fulfill their professional duty to keep their knowledge and skills up to date throughout their working lives. How much CPD someone needs, and what CPD activities are appropriate, will be different for each doctor. For this reason we have not set a specific number of CPD credits or hours as a requirement for revalidation or attempted to prescribe the content of doctors' CPD activities. However, we recognise that other organisations, such as the medical royal colleges and faculties, offer guidance on how doctors should carry out CPD relevant to their specialties. Many of these organisations also offer credit based schemes that require doctors to complete a specified number of hours of CPD. Many doctors find this useful. These systems may provide doctors with a valuable way to demonstrate at their appraisals that they are participating in CPD in line with expected practice in their specialty.</t>
    </r>
  </si>
  <si>
    <r>
      <t>Other (please explain)?</t>
    </r>
    <r>
      <rPr>
        <sz val="9"/>
        <color rgb="FF000000"/>
        <rFont val="Arial"/>
        <family val="2"/>
      </rPr>
      <t>not applicable</t>
    </r>
  </si>
  <si>
    <r>
      <t>Is CME dependent upon on-going clinical practice (e.g. can a retired doctor maintain CME and maintain their name on the relevant register)? How is it justified?</t>
    </r>
    <r>
      <rPr>
        <sz val="9"/>
        <color rgb="FF000000"/>
        <rFont val="Arial"/>
        <family val="2"/>
      </rPr>
      <t>Doctors have to plan, carry out and evaluate their CPD to meet the needs of their patients and practice and to improve their performance. It is discussed in their job plans and at their annual appraisals. But we don't require them to accumulate credits. However their professional body, medical college or employer may operate a credit/hour scheme.</t>
    </r>
  </si>
  <si>
    <r>
      <t>Comment (if any)</t>
    </r>
    <r>
      <rPr>
        <sz val="9"/>
        <color rgb="FF000000"/>
        <rFont val="Arial"/>
        <family val="2"/>
      </rPr>
      <t>If doctors fail to engage with their CPD or don't provide evidence of adequate CPD at their annual appraisals, it may impact on their appraisal and possibly revalidation. Doctors need to maintain a portfolio of supporting information drawn from their practice which demonstrates how they are continuing to meet the principles and values set out in Good medical practice. Doctors will need to collect some of this information themselves while the rest will need to come from the organisation that is supporting them with revalidation. Our supporting information guidance tells doctors the six types of information they need to collect, including Continuing Professional Development (CPD) and feedback from patients. A person called a ‘responsible officer’ makes a recommendation to us, usually every five years, that the doctor is up to date and fit to practise, and should be revalidated. The responsible officer will usually be the medical director of the doctor’s designated body. They will make their recommendation based on the doctor’s appraisals over the last five years and other information drawn from their organisation’s clinical governance systems. If doctors fail to engage in the local processes that support revalidation (such as appraisal including evidence of appropriate CPD), or fail to provide information that we have requested, we may withdraw their licence to practise. More information on our website:http://www.gmc-uk.org/doctors/revalidation.asp</t>
    </r>
  </si>
  <si>
    <r>
      <t>Comment (if any)</t>
    </r>
    <r>
      <rPr>
        <sz val="9"/>
        <color rgb="FF000000"/>
        <rFont val="Arial"/>
        <family val="2"/>
      </rPr>
      <t>General Medical Council - regulator and has responsibility to set standards in medical education and training and co-ordinate all stages of medical education. Medical colleges and faculties and other professional bodies have CPD standards/requirements/scheme that is not mandatory for registration or licensure, it provides doctors with access to and evidence of specialty learning and development. Employers through appraisal, job planning and other local processes will determine how CPD is taken forward at local levels</t>
    </r>
  </si>
  <si>
    <r>
      <t>Comments (if any)</t>
    </r>
    <r>
      <rPr>
        <sz val="9"/>
        <color rgb="FF000000"/>
        <rFont val="Arial"/>
        <family val="2"/>
      </rPr>
      <t>We say in our CPD guidance to doctors: CPD is any learning outside of undergraduate education or postgraduate training that helps you maintain and improve your performance. It covers the development of your knowledge, skills, attitudes and behaviours across all areas of your professional practice. It includes both formal and informal learning activities You must consider your CPD needs across the whole of your professional practice. This includes both the clinical and the non-clinical aspects of your practice, and any management, research, and teaching or training responsibilities you have. Your CPD activities should also help you deal with change and potential change. This might involve changes to your professional roles throughout your career, preparing you to deal with the changing nature of medical knowledge and practice, and the development of the teams and the services in which you work. Not all CPD opportunities will be planned. Opportunities for informal learning and reflection about your performance will arise spontaneously from your day-to-day practice. This can be one of the most fruitful forms of CPD because it links directly to your everyday work. You must think about how your learning will support the needs of your patients and teams, the organisations in which you work and the wider community. You should therefore ask for, and be receptive to, advice from others about your learning and development. This includes seeking feedback from patients, carers and colleagues. Your appraisal and job planning discussions, along with your agreed personal development plan (PDP), will help you identify and address your needs and those of others. These tools should also help you divide your CPD activities across the scope of your work to reflect your needs in particular areas. They will also help employers (or contractors) identify, coordinate and resource the learning and development needs for all staff. Reflection drives change in performance and is the key to effective CPD. Good Medical Practice requires you to reflect regularly on your standards of medical practice.4 You must reflect on all aspects of your professional work. This should be informed by discussion with others and by specific evidence, such as data from audit, complaints and compliments, significant events, information about service improvements, results of workplace-based assessments and feedback from patients and colleagues. You must also reflect on what you have learnt from your CPD activities and record whether your CPD has had any impact (or is expected to have any impact) on your performance and practice. This will help you assess whether your learning is adding value to the care of your patients and improving the services in which you work.</t>
    </r>
  </si>
  <si>
    <t>Paula</t>
  </si>
  <si>
    <t>Robblee</t>
  </si>
  <si>
    <t>General Medical Council</t>
  </si>
  <si>
    <t>probblee@gmc-uk.org</t>
  </si>
  <si>
    <t>Revalidation in the UK is the process by which licensed doctors are required to demonstrate on a regular basis that they are up to date and fit to practise. Revalidation aims to give extra confidence to patients that their doctor is being regularly checked by their employer and the GMC. Licensed doctors have to revalidate, usually every five years, by having regular appraisals with their employer that are based on our core guidance for doctors, Good medical practice. Patients can help their doctors improve their practice by providing them with regular feedback about the care they have received. CME - CPD is one of the sources of information that doctors must bring as evidence to their annual appraisals in order to meet our requirements for revalidation.</t>
  </si>
  <si>
    <t>we don’t require doctors to have a specific number of hours or credits of continuing professional development (CPD). As the regulator, we’re interested in the impact of doctors' learning and development and how that learning contributes to improving patient safety and the quality of care provided by doctors and the teams in which they work. We have published the guidance booklet, Continuing professional development: guidance for all doctors to help doctors reflect on how they fulfill their professional duty to keep their knowledge and skills up to date throughout their working lives. How much CPD someone needs, and what CPD activities are appropriate, will be different for each doctor. For this reason we have not set a specific number of CPD credits or hours as a requirement for revalidation or attempted to prescribe the content of doctors' CPD activities. However, we recognise that other organisations, such as the medical royal colleges and faculties, offer guidance on how doctors should carry out CPD relevant to their specialties. Many of these organisations also offer credit based schemes that require doctors to complete a specified number of hours of CPD. Many doctors find this useful. These systems may provide doctors with a valuable way to demonstrate at their appraisals that they are participating in CPD in line with expected practice in their specialty.</t>
  </si>
  <si>
    <t>not applicable</t>
  </si>
  <si>
    <t>Doctors have to plan, carry out and evaluate their CPD to meet the needs of their patients and practice and to improve their performance. It is discussed in their job plans and at their annual appraisals. But we don't require them to accumulate credits. However their professional body, medical college or employer may operate a credit/hour scheme.</t>
  </si>
  <si>
    <t>General Medical Council - regulator and has responsibility to set standards in medical education and training and co-ordinate all stages of medical education. Medical colleges and faculties and other professional bodies have CPD standards/requirements/scheme that is not mandatory for registration or licensure, it provides doctors with access to and evidence of specialty learning and development. Employers through appraisal, job planning and other local processes will determine how CPD is taken forward at local levels</t>
  </si>
  <si>
    <t>Maintaining the licence to practice in a particular specialisation is conditioned, as provided for in the law on health professionals (Law. No. 578/2004 Coll. as later amended), upon a mandatory involvement of the doctor in the Continuous Medical Education (CME) activities. The compliance with the law (and continuation of the licence) is documented by obtaining by the doctor the prescribed number of “credits” during the 5-years’ CME cycle. The credits are collected during the CME cycle in the official physicians’ registry maintained by the Slovak Medical Chamber, which issues (or revokes) the license. The credits are awarded for: a) actual active practice of the doctor in the particular discipline (100 credits per cycle), b) taking part in the “credited” activities of CME (150 credits per cycle) organized by the employers (hospitals), Slovak Medical University in Bratislava (SMU), Medical Faculties, other accredited providers, and most importantly by the scientific medical societies of the medical disciplines/specialties (almost 100 such societies and their sub-branches) that are the members of the Slovak Medical Association (SkMA) (established in 1952). For CME activities’ “credits” to be accepted by the SMC physicians’ registry, it is necessary that those activities are “credited” (before their taking place) by the procedure/decision of SACCME (Slovak Accreditation Council for CME), established in 2004 according to EACCME/UEMS model, with direct, statutory participation of SMU, Medical Faculties, SkMA, Slovak Association of Private Physicians and of the Slovak Medical Chamber. In 2006, SACCME signed an agreement with EACCME on the allocation of CME credits and on their mutual recognition within EU (with the extension to USA and Canada). In 2011, however, the Slovak Medical Chamber (SMC) stepped out from SACCME starting attempts to dismantle it and overtake all “creditation” herself (this activity being in contradiction with the law, and publicly denounced by the official CME regulator in Slovakia – Slovak Ministry of Health that repeatedly ordered SMC to comply with the law (the last time so far in December 2013). It is hoped that the present situation will be put right soon by the respective authorities.</t>
  </si>
  <si>
    <t>from 0,80 up to 1,40</t>
  </si>
  <si>
    <t>from 0.1 to 0.3</t>
  </si>
  <si>
    <t>one per hour</t>
  </si>
  <si>
    <t>1 credit for group learning</t>
  </si>
  <si>
    <t>from 0.5 to 1.2</t>
  </si>
  <si>
    <t>3 credit</t>
  </si>
  <si>
    <t>1 credit - varies depending on the number of breaks.</t>
  </si>
  <si>
    <t>from 0.7 to 2.5</t>
  </si>
  <si>
    <t>6 credit</t>
  </si>
  <si>
    <t>1 credit - varies depending on the length of the program</t>
  </si>
  <si>
    <t>There is currently a debate in Israel with regards to sanctions-- If it passes, each hospital department would need to be certified in post-graduate training and the medical staff within the department must participate in CME</t>
  </si>
  <si>
    <t>Fellows of the Royal College who do not participate in the MOC Program are removed from membership and can no longer use the Fellowship designation (FRCPC or FRCSC). Failure to participate in the MOC PRogram may lead to loss of licensure within the province or territory where the physician is practicing!</t>
  </si>
  <si>
    <t>In new low MOH want to include a financial sanctions.</t>
  </si>
  <si>
    <t>GPs college all others Medical Association of Malta</t>
  </si>
  <si>
    <t>Many physicians will have the ability to receive some finanical support to participate in a wide variety of CME activities - including group leanring, self-assessment programs, simulation and performance assessment (among others). Physicians practicing in rural areas can apply for educational grants in their province. The Royal College has a series of awards and grants that support personal professional development in funding traineeships and other travelling fellowships. CME providers are only able to provide funding to faculty members (not participants) to attend their events.</t>
  </si>
  <si>
    <t>a mixture. Consultants have a set amount every year foir study leave approx £650 per year</t>
  </si>
  <si>
    <t>Individual CME-CPD is funded from several sources: by the doctor himself/herself, by his/her employer, by educational non-restricted educational grants to the CME activities providers, by educational grants provided by the Ministry of Health (e.g. contributions to the Slovak Medical University, Medical Faculties, other specific educational grants) etc. The system, however, is far from being optimal, a substantial overhaul is expected (and much overdue) in the nearer future.</t>
  </si>
  <si>
    <t>The financing by the individual doctor takes places through the National Societies and by payment by CME providers</t>
  </si>
  <si>
    <t>All doctors working with government have a yearly CME allowance.</t>
  </si>
  <si>
    <t>There is no specific way in which CME-CPD is financed in Ireland. It is dependent on a variety of factors</t>
  </si>
  <si>
    <t>There is a mixed system, empolyers pay to a large extent but salaried doctors pay partly from their own pocket as well. Private practitioners pay entirely from their own pocket.</t>
  </si>
  <si>
    <t>Mostly by the medical doctors him/herselfs. But there are sometimes Support by Grants/founds of the employer and CME providers Based on a common Code of conduct with the providers and the medical Profession.</t>
  </si>
  <si>
    <r>
      <t>Is there a re-licencing or re-certification process in your country (please explain) ?</t>
    </r>
    <r>
      <rPr>
        <sz val="9"/>
        <color rgb="FF000000"/>
        <rFont val="Arial"/>
        <family val="2"/>
      </rPr>
      <t>There is no re-licensing or re-certification process in Ireland at this time The individual doctor declares on their annual retention for registration papers with the Irish Medical Council (IMC) that they are enrolled on a professional competence scheme and complying with the standards of the Scheme.</t>
    </r>
  </si>
  <si>
    <r>
      <t>How many Credits should a medical specialist collect within the "CME cycle"?</t>
    </r>
    <r>
      <rPr>
        <sz val="9"/>
        <color rgb="FF000000"/>
        <rFont val="Arial"/>
        <family val="2"/>
      </rPr>
      <t>PLEASE NOTE: There is no option for 1 year on this form so we have ticked 3 years in order to be able to complete it. Year on year compliance is required by IMC and this is monitored by the IMC through an annual audit processes. . All doctors, regardless of whether they are specialists, are required to achieve 50 CPD Credits as follows: • External (maintenance of knowledge and skills) - minimum 20 credits per year (required) • Internal (practice evaluation and development) - minimum 20 credits per year (required) • Personal Learning - minimum 5 credits per year (required) • Research or Teaching -2 credits per year (desirable) The minimums add up to 45 credits, the remaining credits can be made up of any combination of these four categories. • One practice audit The Professional Competence year runs from 01 May to 30 April, and CPD activity recorded must be for activities that took place within that period.</t>
    </r>
  </si>
  <si>
    <r>
      <t>per hour?</t>
    </r>
    <r>
      <rPr>
        <sz val="9"/>
        <color rgb="FF000000"/>
        <rFont val="Arial"/>
        <family val="2"/>
      </rPr>
      <t>CPD credit is calculated as 1 educational hour equals 1 credit</t>
    </r>
  </si>
  <si>
    <r>
      <t>per half day?</t>
    </r>
    <r>
      <rPr>
        <sz val="9"/>
        <color rgb="FF000000"/>
        <rFont val="Arial"/>
        <family val="2"/>
      </rPr>
      <t>CPD credit is calculated as 1 educational hour equals 1 credit</t>
    </r>
  </si>
  <si>
    <r>
      <t>per day?</t>
    </r>
    <r>
      <rPr>
        <sz val="9"/>
        <color rgb="FF000000"/>
        <rFont val="Arial"/>
        <family val="2"/>
      </rPr>
      <t>6 credits for didactic activities, 8 may be allowed for workshops, skills training etc.</t>
    </r>
  </si>
  <si>
    <r>
      <t>Other (please explain)?</t>
    </r>
    <r>
      <rPr>
        <sz val="9"/>
        <color rgb="FF000000"/>
        <rFont val="Arial"/>
        <family val="2"/>
      </rPr>
      <t>This section of the form does not offer a text box to provide clarification</t>
    </r>
  </si>
  <si>
    <r>
      <t>Is CME dependent upon on-going clinical practice (e.g. can a retired doctor maintain CME and maintain their name on the relevant register)? How is it justified?</t>
    </r>
    <r>
      <rPr>
        <sz val="9"/>
        <color rgb="FF000000"/>
        <rFont val="Arial"/>
        <family val="2"/>
      </rPr>
      <t>Doctors in non-clinical practice, including retired doctors, who wish to remain registered with the Medical Council of Ireland have a legal obligation to maintain competence. Doctors engage in CPD relevant to their scope of practice. Compliance with the requirements set by the IMC is required regardless of scope of practice and is monitored through a random audit processes undertaken by the IMC. It is the individual doctor who reports compliance and the IMC that monitors. The Postgraduate Medical Training Bodies are the support agents to facilitate doctors with engaging in maintenance of professional competence activities.</t>
    </r>
  </si>
  <si>
    <r>
      <t>Comment (if any)</t>
    </r>
    <r>
      <rPr>
        <sz val="9"/>
        <color rgb="FF000000"/>
        <rFont val="Arial"/>
        <family val="2"/>
      </rPr>
      <t>As stated by the regulatory body, “Doctors who do not meet the requirements may be reminded of their duty to maintain professional competence, and time bound opportunities may be provided to address the matter. Ultimately, the Irish Medical Council has the power to make a complaint if it considers that the doctor has refused, failed or ceased to cooperate with the requirements”. p 23 Irish Medical Council Professional Competence Scheme (PCS) guidelines. At this point in time the operators of the PCS, under arrangement with the Irish Medical Council, provide the support to facilitate engagement with Professional Competence requirements.</t>
    </r>
  </si>
  <si>
    <r>
      <t>Comment (if any)</t>
    </r>
    <r>
      <rPr>
        <sz val="9"/>
        <color rgb="FF000000"/>
        <rFont val="Arial"/>
        <family val="2"/>
      </rPr>
      <t>The Irish Medical Council is the regulator of individual doctors maintenance of professional competence. The Irish Postgraduate Medical Training Bodies operate professional competence schemes, appropriate to their areas of specialty, under arrangement with the IMC. The following bodies operate a Scheme: • College of Anaesthetists of Ireland • College of Psychiatrists of Ireland • Faculty of Occupational Medicine, Royal College of Physicians of Ireland • Faculty of Paediatrics, Royal College of Physicians of Ireland • Faculty of Pathology, Royal College of Physicians of Ireland • Faculty of Public Health Medicine, Royal College of Physicians of Ireland • Faculty of Radiologists, Royal College of Surgeons in Ireland • Faculty of Sports and Exercise Medicine, Royal College of Physicians of Ireland and Royal College of Surgeons in Ireland • Institute of Obstetricians and Gynaecologists, Royal College of Physicians of Ireland • Irish College of General Practitioners • Irish College of Ophthalmologists • Irish Committee on Higher Medical Training, Royal College of Physicians of Ireland • Royal College of Surgeons in Ireland</t>
    </r>
  </si>
  <si>
    <r>
      <t>Please explain:</t>
    </r>
    <r>
      <rPr>
        <sz val="9"/>
        <color rgb="FF000000"/>
        <rFont val="Arial"/>
        <family val="2"/>
      </rPr>
      <t>By and large, individual CPD is financed by the individual doctor. Also Doctors pay an annual fee to be enrolled on a professional competence scheme. A proportion of this fee is used by the PGTBs to offer continuing professional development activities. The Postgraduate Medical Training Bodies of Ireland deliver an extensive range of CPD education to doctors affiliated through Fellowship, Membership or PCS participation. Other organisations (public, private and charitable) provide a range of CPD activities, in accordance with agreed PGTB CPD guidelines. Some employers do provide a grant as a contribution towards CME-CPD education.</t>
    </r>
  </si>
  <si>
    <r>
      <t>How many national Live Educational Events were accredited in your country in 2013?</t>
    </r>
    <r>
      <rPr>
        <sz val="9"/>
        <color rgb="FF000000"/>
        <rFont val="Arial"/>
        <family val="2"/>
      </rPr>
      <t>Figures from all members of the Forum of Irish Postgraduate Medical Training bodies are not available at this time.</t>
    </r>
  </si>
  <si>
    <r>
      <t>Is there a re-licencing or re-certification process in your country (please explain) ?</t>
    </r>
    <r>
      <rPr>
        <sz val="9"/>
        <color rgb="FF000000"/>
        <rFont val="Arial"/>
        <family val="2"/>
      </rPr>
      <t>for medical specialists re-licencing is required every 5 years in The Netherlands</t>
    </r>
  </si>
  <si>
    <r>
      <t>How many Credits should a medical specialist collect within the "CME cycle"?</t>
    </r>
    <r>
      <rPr>
        <sz val="9"/>
        <color rgb="FF000000"/>
        <rFont val="Arial"/>
        <family val="2"/>
      </rPr>
      <t>at least 200</t>
    </r>
  </si>
  <si>
    <r>
      <t>per half day?</t>
    </r>
    <r>
      <rPr>
        <sz val="9"/>
        <color rgb="FF000000"/>
        <rFont val="Arial"/>
        <family val="2"/>
      </rPr>
      <t>3 credits</t>
    </r>
  </si>
  <si>
    <r>
      <t>Is CME dependent upon on-going clinical practice (e.g. can a retired doctor maintain CME and maintain their name on the relevant register)? How is it justified?</t>
    </r>
    <r>
      <rPr>
        <sz val="9"/>
        <color rgb="FF000000"/>
        <rFont val="Arial"/>
        <family val="2"/>
      </rPr>
      <t>a retired doctor can maintain CME. However, for re-licencing it is mandatory that the medical specialist is also engaged in at least 16 hours/week of direct patient related activities and that the medical specialist has complied with visitation his or her proffesional society.</t>
    </r>
  </si>
  <si>
    <r>
      <t>How many national Live Educational Events were accredited in your country in 2013?</t>
    </r>
    <r>
      <rPr>
        <sz val="9"/>
        <color rgb="FF000000"/>
        <rFont val="Arial"/>
        <family val="2"/>
      </rPr>
      <t>120</t>
    </r>
  </si>
  <si>
    <t>Total number of credits</t>
  </si>
  <si>
    <t>number of credits per year</t>
  </si>
  <si>
    <t>Mary</t>
  </si>
  <si>
    <t>Jan Gerrit</t>
  </si>
  <si>
    <t>Holohan</t>
  </si>
  <si>
    <t>van der Schroeff</t>
  </si>
  <si>
    <t>The Netherlands</t>
  </si>
  <si>
    <t>Forum of Irish Postgraduate Medical Training Bodies</t>
  </si>
  <si>
    <t>Dutch Society of Dermatology and Venereology</t>
  </si>
  <si>
    <t>deanofprofessionalcompetence@rcpi.ie</t>
  </si>
  <si>
    <t>jg.van.der.schroeff@gmail.com</t>
  </si>
  <si>
    <t>250 point</t>
  </si>
  <si>
    <t>there is no requirement on cycle lenght</t>
  </si>
  <si>
    <t>7 years</t>
  </si>
  <si>
    <t>According to the Danish Medical Association's policy paper on CPD, which is only indicative, the activities should be chosen ino rder to fit and suit the individual doctor's needs and personal learning style</t>
  </si>
  <si>
    <t>the law provides disciplinary sanctions by the Order in which the professional is registered. Such sanctions, however, are suspended till the CME offer will meet all the professionals needs.</t>
  </si>
  <si>
    <t>Altogether 250 credits for 5 years CME cycle are necessary. These include 100 credits that are awarded for an on-going clinical practice either in a hospital or in an outpatient service.</t>
  </si>
  <si>
    <t>CME-CPD is dependent upon the on-going clinical practice of the doctor (100 credits for this are necessary part of required number of 250 credits for one 5 year’s CME cycle to maintain the license).</t>
  </si>
  <si>
    <t>We discern CME events based on their learning profile.</t>
  </si>
  <si>
    <t>We are now in the second year of the introduction of enhanced appraisals and revalidation, every doctor will be revalidated every 5 years. CPD is one of the requirements to successfully undertake appraisals.</t>
  </si>
  <si>
    <t>You are required to get a certain number of credits in clinical courses/conferences, but you can get credits for management/train the trainer courses etc as well. I do not see why a retired doctor should be prevented from going to courses or conferences (at his/her expense then as no employer will pay for this), but I do not think it is likely that a retired doctor will go through revalidation (and all the paper work) without needing it for work. In the contrary, I know doctors who think about retiring earlier as they see it as too much of a burdon to stay revalidated.</t>
  </si>
  <si>
    <r>
      <t>First Name</t>
    </r>
    <r>
      <rPr>
        <sz val="9"/>
        <color rgb="FF000000"/>
        <rFont val="Arial"/>
        <family val="2"/>
      </rPr>
      <t>GAIDA</t>
    </r>
  </si>
  <si>
    <r>
      <t>Last Name</t>
    </r>
    <r>
      <rPr>
        <sz val="9"/>
        <color rgb="FF000000"/>
        <rFont val="Arial"/>
        <family val="2"/>
      </rPr>
      <t>KRUMINA</t>
    </r>
  </si>
  <si>
    <r>
      <t>Country</t>
    </r>
    <r>
      <rPr>
        <sz val="9"/>
        <color rgb="FF000000"/>
        <rFont val="Arial"/>
        <family val="2"/>
      </rPr>
      <t>LATVIA</t>
    </r>
  </si>
  <si>
    <r>
      <t>Organisation</t>
    </r>
    <r>
      <rPr>
        <sz val="9"/>
        <color rgb="FF000000"/>
        <rFont val="Arial"/>
        <family val="2"/>
      </rPr>
      <t>Latvian Medical Association</t>
    </r>
  </si>
  <si>
    <r>
      <t>Email</t>
    </r>
    <r>
      <rPr>
        <sz val="9"/>
        <color rgb="FF000000"/>
        <rFont val="Arial"/>
        <family val="2"/>
      </rPr>
      <t>gaida.krumina@apollo.lv; la@arstubiedriba.lv</t>
    </r>
  </si>
  <si>
    <r>
      <t>Is there a re-licencing or re-certification process in your country (please explain) ?</t>
    </r>
    <r>
      <rPr>
        <sz val="9"/>
        <color rgb="FF000000"/>
        <rFont val="Arial"/>
        <family val="2"/>
      </rPr>
      <t>CME and CPD is a process of life-long learning with a legal and professional obligation to each practicing physician (both specialists and general practitioners) throughout his professional career in order to maintain the highest possible professional standards. The recertification is mandatory for all above mentioned practicing physicians</t>
    </r>
  </si>
  <si>
    <r>
      <t>How many Credits should a medical specialist collect within the "CME cycle"?</t>
    </r>
    <r>
      <rPr>
        <sz val="9"/>
        <color rgb="FF000000"/>
        <rFont val="Arial"/>
        <family val="2"/>
      </rPr>
      <t>During a five year period physician should collect at least 250 CME credit points participating at educational courses, conferences, seminars, fellowship exchange programs etc. A credit system for CME is utilized. Standardized amount of credit points can be earned by attendance at educational activities with CME approval from national professional authorities (Certification Council of Latvian Medical Association).</t>
    </r>
  </si>
  <si>
    <r>
      <t>Is CME dependent upon on-going clinical practice (e.g. can a retired doctor maintain CME and maintain their name on the relevant register)? How is it justified?</t>
    </r>
    <r>
      <rPr>
        <sz val="9"/>
        <color rgb="FF000000"/>
        <rFont val="Arial"/>
        <family val="2"/>
      </rPr>
      <t>The recertification is mandatory for all above mentioned practicing physicians, including retired doctors every 5 years.</t>
    </r>
  </si>
  <si>
    <r>
      <t>Comment (if any)</t>
    </r>
    <r>
      <rPr>
        <sz val="9"/>
        <color rgb="FF000000"/>
        <rFont val="Arial"/>
        <family val="2"/>
      </rPr>
      <t>In case a practicing physician does not fulfill the recertification requirements in meaning of summary CME credit points amount he/she looses a practicing right (license) in respective speciality. To regain the practicing rights a physician should repeatedly successfully pass the primary certification exam.</t>
    </r>
  </si>
  <si>
    <r>
      <t>How many national Live Educational Events were accredited in your country in 2013?</t>
    </r>
    <r>
      <rPr>
        <sz val="9"/>
        <color rgb="FF000000"/>
        <rFont val="Arial"/>
        <family val="2"/>
      </rPr>
      <t>973</t>
    </r>
  </si>
  <si>
    <t>CME and CPD is a process of life-long learning with a legal and professional obligation to each practicing physician (both specialists and general practitioners) throughout his professional career in order to maintain the highest possible professional standards. The recertification is mandatory for all above mentioned practicing physicians</t>
  </si>
  <si>
    <t>During a five year period physician should collect at least 250 CME credit points participating at educational courses, conferences, seminars, fellowship exchange programs etc. A credit system for CME is utilized. Standardized amount of credit points can be earned by attendance at educational activities with CME approval from national professional authorities (Certification Council of Latvian Medical Association).</t>
  </si>
  <si>
    <t>The recertification is mandatory for all above mentioned practicing physicians, including retired doctors every 5 years.</t>
  </si>
  <si>
    <t>In case a practicing physician does not fulfill the recertification requirements in meaning of summary CME credit points amount he/she looses a practicing right (license) in respective speciality. To regain the practicing rights a physician should repeatedly successfully pass the primary certification exam.</t>
  </si>
  <si>
    <t>no credit system</t>
  </si>
  <si>
    <r>
      <t>First Name</t>
    </r>
    <r>
      <rPr>
        <sz val="9"/>
        <color rgb="FF000000"/>
        <rFont val="Arial"/>
        <family val="2"/>
      </rPr>
      <t>Alejandro</t>
    </r>
  </si>
  <si>
    <r>
      <t>Last Name</t>
    </r>
    <r>
      <rPr>
        <sz val="9"/>
        <color rgb="FF000000"/>
        <rFont val="Arial"/>
        <family val="2"/>
      </rPr>
      <t>Aparicio</t>
    </r>
  </si>
  <si>
    <r>
      <t>Country</t>
    </r>
    <r>
      <rPr>
        <sz val="9"/>
        <color rgb="FF000000"/>
        <rFont val="Arial"/>
        <family val="2"/>
      </rPr>
      <t>USA</t>
    </r>
  </si>
  <si>
    <r>
      <t>Organisation</t>
    </r>
    <r>
      <rPr>
        <sz val="9"/>
        <color rgb="FF000000"/>
        <rFont val="Arial"/>
        <family val="2"/>
      </rPr>
      <t>American Medical Association</t>
    </r>
  </si>
  <si>
    <r>
      <t>Email</t>
    </r>
    <r>
      <rPr>
        <sz val="9"/>
        <color rgb="FF000000"/>
        <rFont val="Arial"/>
        <family val="2"/>
      </rPr>
      <t>Alejandro.Aparicio@am-assn.org</t>
    </r>
  </si>
  <si>
    <r>
      <t>Is there a re-licencing or re-certification process in your country (please explain) ?</t>
    </r>
    <r>
      <rPr>
        <sz val="9"/>
        <color rgb="FF000000"/>
        <rFont val="Arial"/>
        <family val="2"/>
      </rPr>
      <t>Engagement in CME-CPD activities is mandatory for physicians who want to recertify in the specialty. Engagement in CME-CPD activities is mandatory in the vast majority of the states and territories of the US for physicians who want to renew their licenses to practice medicine. Engagement in CME-CPD activities is mandatory for physicians who want to provide medical care in the vast majority of hospitals and to maintain membership in some professional organizations. Many organizations encourage the voluntary participation in CME-CPD</t>
    </r>
  </si>
  <si>
    <r>
      <t>How many Credits should a medical specialist collect within the "CME cycle"?</t>
    </r>
    <r>
      <rPr>
        <sz val="9"/>
        <color rgb="FF000000"/>
        <rFont val="Arial"/>
        <family val="2"/>
      </rPr>
      <t>For specialty certification there are yearly requirements and a physician needs at least 25 credits per year. For licensure to practice medicine the cycle varies between 1 and 3 years, and the number of credits required is between zero per year and 150 in three years, depending on the state or territory.</t>
    </r>
  </si>
  <si>
    <r>
      <t>per hour?</t>
    </r>
    <r>
      <rPr>
        <sz val="9"/>
        <color rgb="FF000000"/>
        <rFont val="Arial"/>
        <family val="2"/>
      </rPr>
      <t>one</t>
    </r>
  </si>
  <si>
    <r>
      <t>Is CME dependent upon on-going clinical practice (e.g. can a retired doctor maintain CME and maintain their name on the relevant register)? How is it justified?</t>
    </r>
    <r>
      <rPr>
        <sz val="9"/>
        <color rgb="FF000000"/>
        <rFont val="Arial"/>
        <family val="2"/>
      </rPr>
      <t>While doctors don't have to relate their CME-CPD activity to their area of practice in order to receive credits, most CME-CPD requirements include a mandate that a certain percentage, commonly 50%, be in their area of practice. CME is not dependent upon on-going medical practice. A physician may maintain their licensure and specialty certification without engaging in clinical practice.</t>
    </r>
  </si>
  <si>
    <r>
      <t>Comment (if any)</t>
    </r>
    <r>
      <rPr>
        <sz val="9"/>
        <color rgb="FF000000"/>
        <rFont val="Arial"/>
        <family val="2"/>
      </rPr>
      <t>A physician cannot maintain specialty certification without participation in CME-CPD. In the vast majority of states and territories a physician cannot maintain a license to practice medicine without participation in CME-CPD. The same is true for providing medical care in a hospital setting or belonging to some professional organizations</t>
    </r>
  </si>
  <si>
    <r>
      <t>Comment (if any)</t>
    </r>
    <r>
      <rPr>
        <sz val="9"/>
        <color rgb="FF000000"/>
        <rFont val="Arial"/>
        <family val="2"/>
      </rPr>
      <t>There are three credit systems in the US, all three sponsored by national professional organizations: The American Academy of Family Physicians, the American Medical Association, and the American Osteopathic Association.</t>
    </r>
  </si>
  <si>
    <r>
      <t>Please explain:</t>
    </r>
    <r>
      <rPr>
        <sz val="9"/>
        <color rgb="FF000000"/>
        <rFont val="Arial"/>
        <family val="2"/>
      </rPr>
      <t>Some activities are funded, at least in part, by the organizations that develop them, such as hospitals or professional organizations. At times, activities may be supported wholly by grants from a variety of entities such as foundations, government agencies or commercial entities. Physicians pay for CME and, depending on employment agreements, sometimes the employer provides a fixed amount of money per year to be used for education. Often, for a given activity, the cost is financed through multiple sources.</t>
    </r>
  </si>
  <si>
    <r>
      <t>Comments (if any)</t>
    </r>
    <r>
      <rPr>
        <sz val="9"/>
        <color rgb="FF000000"/>
        <rFont val="Arial"/>
        <family val="2"/>
      </rPr>
      <t>As an example, the AMA allows the following activities to be certified for credit, directly or through accredited providers. By providers: Live activity Enduring material Journal-based CME activity Test-item writing activity Manuscript review activity PI CME activity Internet Point of Care activity Directly by the AMA: Teaching at a live activity Publishing articles Poster presentations Medically related advanced degrees ABMS member board certification and Maintenance of Certification (MoC©) Accreditation Council for Graduate Medical Education accredited education</t>
    </r>
  </si>
  <si>
    <r>
      <t>How many national Live Educational Events were accredited in your country in 2013?</t>
    </r>
    <r>
      <rPr>
        <sz val="9"/>
        <color rgb="FF000000"/>
        <rFont val="Arial"/>
        <family val="2"/>
      </rPr>
      <t>The UEMS-EACCME® new criteria for accreditation of Live Education Events will be part of the review of our criteria that will be undertaken over the next 12-18 months. Probably over 100,000 live educational events took place in the US in 2013 but the data is not yet available.</t>
    </r>
  </si>
  <si>
    <t>While doctors don't have to relate their CME-CPD activity to their area of practice in order to receive credits, most CME-CPD requirements include a mandate that a certain percentage, commonly 50%, be in their area of practice. CME is not dependent upon on-going medical practice. A physician may maintain their licensure and specialty certification without engaging in clinical practice.</t>
  </si>
  <si>
    <t>For specialty certification there are yearly requirements and a physician needs at least 25 credits per year. For licensure to practice medicine the cycle varies between 1 and 3 years, and the number of credits required is between zero per year and 150 in three years, depending on the state or territory.</t>
  </si>
  <si>
    <t>Engagement in CME-CPD activities is mandatory for physicians who want to recertify in the specialty. Engagement in CME-CPD activities is mandatory in the vast majority of the states and territories of the US for physicians who want to renew their licenses to practice medicine. Engagement in CME-CPD activities is mandatory for physicians who want to provide medical care in the vast majority of hospitals and to maintain membership in some professional organizations. Many organizations encourage the voluntary participation in CME-CPD</t>
  </si>
  <si>
    <t>United States</t>
  </si>
  <si>
    <t>The UEMS-EACCME® new criteria for accreditation of Live Education Events will be part of the review of our criteria that will be undertaken over the next 12-18 months. Probably over 100,000 live educational events took place in the US in 2013 but the data is not yet available.</t>
  </si>
  <si>
    <t>As an example, the AMA allows the following activities to be certified for credit, directly or through accredited providers. By providers: Live activity Enduring material Journal-based CME activity Test-item writing activity Manuscript review activity PI CME activity Internet Point of Care activity Directly by the AMA: Teaching at a live activity Publishing articles Poster presentations Medically related advanced degrees ABMS member board certification and Maintenance of Certification (MoC©) Accreditation Council for Graduate Medical Education accredited education</t>
  </si>
  <si>
    <t>Mandatory Legal + Professional</t>
  </si>
  <si>
    <t>Yes - Czech republic</t>
  </si>
  <si>
    <t>yes - Denmark</t>
  </si>
  <si>
    <t>Yes - Estonia</t>
  </si>
  <si>
    <t>Yes - Finland</t>
  </si>
  <si>
    <t>Yes - Germany</t>
  </si>
  <si>
    <t>Yes - Lithuania</t>
  </si>
  <si>
    <t>Yes - Latvia</t>
  </si>
  <si>
    <t>Yes - Italy</t>
  </si>
  <si>
    <t>Yes - Malta</t>
  </si>
  <si>
    <t>Yes - Luxembourg</t>
  </si>
  <si>
    <t>Yes - Netherlands (the)</t>
  </si>
  <si>
    <t>Yes - Poland</t>
  </si>
  <si>
    <t>Yes - Romania</t>
  </si>
  <si>
    <t>Yes - Spain</t>
  </si>
  <si>
    <t>Yes - Slovenia</t>
  </si>
  <si>
    <t>Yes - Slovakia</t>
  </si>
  <si>
    <t>Yes - Sweden</t>
  </si>
  <si>
    <t>Yes - Switzerland</t>
  </si>
  <si>
    <t>Yes - United Kingdom</t>
  </si>
  <si>
    <t>Yes - Belgium</t>
  </si>
  <si>
    <t>Yes - France</t>
  </si>
  <si>
    <t>Yes - Greece</t>
  </si>
  <si>
    <t>Yes - Hungary</t>
  </si>
  <si>
    <t>Yes - Norway</t>
  </si>
  <si>
    <t>Yes - Armenia</t>
  </si>
  <si>
    <t>Yes - Canada</t>
  </si>
  <si>
    <t>Yes - Israel</t>
  </si>
  <si>
    <t>Yes - Turkey</t>
  </si>
  <si>
    <t>Yes - United States</t>
  </si>
  <si>
    <t>EU</t>
  </si>
  <si>
    <t>Non EU</t>
  </si>
  <si>
    <t>Yes - Denmark</t>
  </si>
  <si>
    <t>Yes - Luxemboug</t>
  </si>
  <si>
    <t>Yes  - Sweden</t>
  </si>
  <si>
    <t>A minimun of 40 credits per year and 400 credits over each 5 year cycle</t>
  </si>
  <si>
    <t>2 years</t>
  </si>
  <si>
    <t>Please note, the answer is not 3: In Israel we go by points and therefore a medical specialist should receive 200 points in 2 years</t>
  </si>
  <si>
    <t>50 credits/year, 250 credits for 5 years</t>
  </si>
  <si>
    <t>Length of Cycle</t>
  </si>
  <si>
    <t>5 - Austria</t>
  </si>
  <si>
    <t>3 - Belgium</t>
  </si>
  <si>
    <t>6 - Croatia</t>
  </si>
  <si>
    <t>5 - Czech republic</t>
  </si>
  <si>
    <t>5 - Estonia</t>
  </si>
  <si>
    <t>5 - Germany</t>
  </si>
  <si>
    <t>3 - Greece</t>
  </si>
  <si>
    <t>5 - Hungary</t>
  </si>
  <si>
    <t>5 - Ireland</t>
  </si>
  <si>
    <t>3 - Italy</t>
  </si>
  <si>
    <t>6 - Latvia</t>
  </si>
  <si>
    <t>3 - Lithuania</t>
  </si>
  <si>
    <t>5 - Netherlands</t>
  </si>
  <si>
    <t>4 - Poland</t>
  </si>
  <si>
    <t>5 - Romania</t>
  </si>
  <si>
    <t>5 - Slovakia</t>
  </si>
  <si>
    <t>7 - Slovenia</t>
  </si>
  <si>
    <t>6 - Spain</t>
  </si>
  <si>
    <t>3 - Switzerland</t>
  </si>
  <si>
    <t>5 - United Kingdom</t>
  </si>
  <si>
    <t>5 - Armenia</t>
  </si>
  <si>
    <t>5 - Canada</t>
  </si>
  <si>
    <t>2 - Israel</t>
  </si>
  <si>
    <t>5 - Turkey</t>
  </si>
  <si>
    <t>3 - United States</t>
  </si>
  <si>
    <t>per  half day?</t>
  </si>
  <si>
    <t>per day</t>
  </si>
  <si>
    <t>Not applicable</t>
  </si>
  <si>
    <t>Coutries 1/3/6</t>
  </si>
  <si>
    <t>Countries 1/4/8</t>
  </si>
  <si>
    <t>Countries 1/x/6</t>
  </si>
  <si>
    <t xml:space="preserve">other </t>
  </si>
  <si>
    <t>yes - Czech republic</t>
  </si>
  <si>
    <t>Countries 1/x/x</t>
  </si>
  <si>
    <t>yes - autria</t>
  </si>
  <si>
    <t>yes - Estonia</t>
  </si>
  <si>
    <t>yes - Germany</t>
  </si>
  <si>
    <t>yes - Greece</t>
  </si>
  <si>
    <t>Yes - hungary</t>
  </si>
  <si>
    <t>Yes - Ireland</t>
  </si>
  <si>
    <t>Yes - Netherlands</t>
  </si>
  <si>
    <t>yes - Norway</t>
  </si>
  <si>
    <r>
      <t>First Name</t>
    </r>
    <r>
      <rPr>
        <sz val="9"/>
        <color rgb="FF000000"/>
        <rFont val="Arial"/>
        <family val="2"/>
      </rPr>
      <t>Paulo</t>
    </r>
  </si>
  <si>
    <r>
      <t>Last Name</t>
    </r>
    <r>
      <rPr>
        <sz val="9"/>
        <color rgb="FF000000"/>
        <rFont val="Arial"/>
        <family val="2"/>
      </rPr>
      <t>Sancho</t>
    </r>
  </si>
  <si>
    <r>
      <t>Country</t>
    </r>
    <r>
      <rPr>
        <sz val="9"/>
        <color rgb="FF000000"/>
        <rFont val="Arial"/>
        <family val="2"/>
      </rPr>
      <t>Portugal</t>
    </r>
  </si>
  <si>
    <r>
      <t>Organisation</t>
    </r>
    <r>
      <rPr>
        <sz val="9"/>
        <color rgb="FF000000"/>
        <rFont val="Arial"/>
        <family val="2"/>
      </rPr>
      <t>Ordem dos Médicos - Portuguese Medical Chamber</t>
    </r>
  </si>
  <si>
    <r>
      <t>Email</t>
    </r>
    <r>
      <rPr>
        <sz val="9"/>
        <color rgb="FF000000"/>
        <rFont val="Arial"/>
        <family val="2"/>
      </rPr>
      <t>intl@omcne.pt</t>
    </r>
  </si>
  <si>
    <r>
      <t>Is there a re-licencing or re-certification process in your country (please explain) ?</t>
    </r>
    <r>
      <rPr>
        <sz val="9"/>
        <color rgb="FF000000"/>
        <rFont val="Arial"/>
        <family val="2"/>
      </rPr>
      <t>No, there aren't any re-licencing or re-certification process. We had a system to evaluate the increase of knowledge, technical skills, professional performance along the professional life of a medical doctor in the NHS. All the physicians working in the NHS had to run contests for each level of qualification of their medical career.</t>
    </r>
  </si>
  <si>
    <r>
      <t>Other (please explain)?</t>
    </r>
    <r>
      <rPr>
        <sz val="9"/>
        <color rgb="FF000000"/>
        <rFont val="Arial"/>
        <family val="2"/>
      </rPr>
      <t>None.</t>
    </r>
  </si>
  <si>
    <r>
      <t>Please explain:</t>
    </r>
    <r>
      <rPr>
        <sz val="9"/>
        <color rgb="FF000000"/>
        <rFont val="Arial"/>
        <family val="2"/>
      </rPr>
      <t>As we don't have a mandatory CME-CPD system the medical doctor has to improve his own education and knowledge voluntarily.</t>
    </r>
  </si>
  <si>
    <r>
      <t>How many national Live Educational Events were accredited in your country in 2013?</t>
    </r>
    <r>
      <rPr>
        <sz val="9"/>
        <color rgb="FF000000"/>
        <rFont val="Arial"/>
        <family val="2"/>
      </rPr>
      <t>As we have already mentioned, there isn't a CME-CPD system in Portugal.</t>
    </r>
  </si>
  <si>
    <t>3 - Portugal</t>
  </si>
  <si>
    <t>Yes - Portgual</t>
  </si>
  <si>
    <t>none</t>
  </si>
  <si>
    <t>No Sanctions</t>
  </si>
  <si>
    <t>As we don't have a mandatory CME-CPD system the medical doctor has to improve his own education and knowledge voluntarily.</t>
  </si>
  <si>
    <t>Personal Learning</t>
  </si>
  <si>
    <t>As we have already mentioned, there isn't a CME-CPD system in Portugal.</t>
  </si>
  <si>
    <t>Yes - Austria</t>
  </si>
  <si>
    <t>Yes - Croatia</t>
  </si>
  <si>
    <t>Yes - Czech Republic</t>
  </si>
  <si>
    <t>Yes - estonia</t>
  </si>
  <si>
    <t>yes - France</t>
  </si>
  <si>
    <t>yes - Luxembourg</t>
  </si>
  <si>
    <t>Yes - Portgal</t>
  </si>
  <si>
    <t>Yes - turkey</t>
  </si>
  <si>
    <t>Yes - Portugal</t>
  </si>
  <si>
    <t>yes - United States</t>
  </si>
  <si>
    <t>Yes - Bulgaria</t>
  </si>
  <si>
    <t>yes - Finland</t>
  </si>
  <si>
    <t>yes - ireland</t>
  </si>
  <si>
    <t>yes - Italy</t>
  </si>
  <si>
    <t>yes - estonia</t>
  </si>
  <si>
    <t>yes - Ireland</t>
  </si>
  <si>
    <t>yes - Lithuania</t>
  </si>
  <si>
    <t>yes - Malta</t>
  </si>
  <si>
    <t>yes - netherlands</t>
  </si>
  <si>
    <t>yes - Poland</t>
  </si>
  <si>
    <t>yes - Romania</t>
  </si>
  <si>
    <t>yes - Slovakia</t>
  </si>
  <si>
    <t>yes - Spain</t>
  </si>
  <si>
    <t>yes - Sweden</t>
  </si>
  <si>
    <t>yes - Switzerland</t>
  </si>
  <si>
    <t>yes - United Kingdom</t>
  </si>
  <si>
    <t>yes - Armenia</t>
  </si>
  <si>
    <t>yes - Canada</t>
  </si>
  <si>
    <t>yes - Turkey</t>
  </si>
  <si>
    <t>EU (28 + DK and CH)</t>
  </si>
  <si>
    <t>Austria
Croatia 
France 
Greece
Hungary
Ireland
Italy
Latvia
Lithuania
Slovakia
Slovenia</t>
  </si>
  <si>
    <t>Yes  - Ireland</t>
  </si>
  <si>
    <t xml:space="preserve">Czech republic 
Germany
Netherlands (the)
Poland 
Romania
Switzerland
</t>
  </si>
  <si>
    <t>Countries</t>
  </si>
  <si>
    <t xml:space="preserve">Austria
Czech republic
Estonia
Germany
Hungary
Ireland
Netherlands
Romania
Slovakia
United Kingdom
</t>
  </si>
  <si>
    <t xml:space="preserve">Croatia
Latvia
Spain
</t>
  </si>
  <si>
    <t>No - Croatia</t>
  </si>
  <si>
    <t>No - Czech Republic</t>
  </si>
  <si>
    <t>No - Denmark</t>
  </si>
  <si>
    <t>No - Estonia</t>
  </si>
  <si>
    <t>No - Finland</t>
  </si>
  <si>
    <t>No - Germany</t>
  </si>
  <si>
    <t>No - Greece</t>
  </si>
  <si>
    <t>No - Ireland</t>
  </si>
  <si>
    <t>No - lithuania</t>
  </si>
  <si>
    <t>no - Luxembourg</t>
  </si>
  <si>
    <t>no - Malta</t>
  </si>
  <si>
    <t>Yes - netherlands</t>
  </si>
  <si>
    <t>yes - norway</t>
  </si>
  <si>
    <t>No - Poland</t>
  </si>
  <si>
    <t>No - Portugal</t>
  </si>
  <si>
    <t>No - Slovenia</t>
  </si>
  <si>
    <t>No - Sweden</t>
  </si>
  <si>
    <t>No - Switzerland</t>
  </si>
  <si>
    <t>No - UK</t>
  </si>
  <si>
    <t>lithuania</t>
  </si>
  <si>
    <t>netherlands</t>
  </si>
  <si>
    <t>norway</t>
  </si>
  <si>
    <t>estonia</t>
  </si>
  <si>
    <t>United Kingdom</t>
  </si>
  <si>
    <t>Portgal</t>
  </si>
  <si>
    <t xml:space="preserve">Austria
Germany
Hungary
Ireland
Slovakia
Switzerland
United Kingdom
</t>
  </si>
  <si>
    <t xml:space="preserve">Croatia
Germany
Greece
Latvia
Lithuania
Netherlands
Romania
Slovakia
Slovenia
Switzerland
</t>
  </si>
  <si>
    <t xml:space="preserve">Belgium
Switzerland
</t>
  </si>
  <si>
    <t xml:space="preserve">France
Greece
Hungary
Slovakia
Spain
Switzerland
</t>
  </si>
  <si>
    <t xml:space="preserve">Austria
Croatia
Czech Republic
Finland
France
Greece
Hungary
Ireland
Netherlands
Poland
Slovenia
Spain
United Kingdom
</t>
  </si>
  <si>
    <t xml:space="preserve">Estonia
Lithuania
</t>
  </si>
  <si>
    <t xml:space="preserve">Germany
Spain
</t>
  </si>
  <si>
    <t xml:space="preserve">Luxembourg
Norway
Portugal
Sweden
</t>
  </si>
  <si>
    <t xml:space="preserve">Denmark
Italy
</t>
  </si>
  <si>
    <t>ireland</t>
  </si>
  <si>
    <t>hungary</t>
  </si>
  <si>
    <t xml:space="preserve">Austria
Denmark
Finland
Germany
hungary
Ireland
Italy
Malta
Netherlands
Norway
Sweden
Switzerland
United Kingdom
</t>
  </si>
  <si>
    <t xml:space="preserve">Austria
Czech Republic
Estonia
Finland
Germany
Ireland
Italy
Norway
Spain
United Kingdom
</t>
  </si>
  <si>
    <t xml:space="preserve">Hungary
Ireland
Spain
</t>
  </si>
  <si>
    <t xml:space="preserve">Austria
Czech Republic
Germany
Greece
Italy
Netherlands
Romania
Spain
Switzerland
</t>
  </si>
  <si>
    <t xml:space="preserve">Ireland
Slovakia
</t>
  </si>
  <si>
    <t xml:space="preserve">Czech Republic
France
Germany
Greece
Hungary
Ireland
Italy
Latvia
netherlands
Poland
Slovenia
Spain
Sweden
Switzerland
United Kingdom
</t>
  </si>
  <si>
    <t xml:space="preserve">Croatia
Czech Republic
Estonia
Germany
Hungary
Ireland
Italy
Latvia
Lithuania
netherlands
Norway
Poland
Romania
Slovakia
Slovenia
Spain
Sweden
Switzerland
United Kingdom
</t>
  </si>
  <si>
    <t xml:space="preserve">Czech Republic
Finland
Germany
Ireland
netherlands
Poland
Romania
Slovakia
Slovenia
Sweden
Switzerland
United Kingdom
</t>
  </si>
  <si>
    <t xml:space="preserve">Belgium
Croatia
Czech Republic
Finland
Ireland
netherlands
Romania
Slovakia
Slovenia
Sweden
United Kingdom
</t>
  </si>
  <si>
    <t xml:space="preserve">Belgium
Croatia
Czech Republic
Finland
Germany
Ireland
netherlands
Poland
Romania
Slovakia
Slovenia
Sweden
United Kingdom
</t>
  </si>
  <si>
    <t xml:space="preserve">Denmark
Estonia
</t>
  </si>
  <si>
    <t>No - Belgium</t>
  </si>
  <si>
    <t>No - Czech republic</t>
  </si>
  <si>
    <t>No - France</t>
  </si>
  <si>
    <t>No - Italy</t>
  </si>
  <si>
    <t>No - Lithuanie</t>
  </si>
  <si>
    <t>No - Malta</t>
  </si>
  <si>
    <t>No - Netherlands</t>
  </si>
  <si>
    <t>No - Norway</t>
  </si>
  <si>
    <t>No - Spain</t>
  </si>
  <si>
    <t>No - United Kingdom</t>
  </si>
  <si>
    <t xml:space="preserve">Greece
Hungary
Latvia
Luxembourg
Romania
Slovakia
Sweden
</t>
  </si>
  <si>
    <t>Re licencing</t>
  </si>
  <si>
    <t>No - Austria</t>
  </si>
  <si>
    <t>No - Hungary</t>
  </si>
  <si>
    <t>No - Luxembourg</t>
  </si>
  <si>
    <t>No relicencing</t>
  </si>
  <si>
    <t>No relicensing</t>
  </si>
  <si>
    <t>relicensing</t>
  </si>
  <si>
    <t xml:space="preserve">Austria
Belgium
Czech Republic
Denmark
Finland
France
Germany
Greece
Hungary
Ireland
Italy
Luxembourg
Malta
Norway
Poland
Spain
Sweden
Switzerland
</t>
  </si>
  <si>
    <t xml:space="preserve">Croatia
Estonia
Latvia
Netherlands
Romania
Slovakia
Slovenia
United Kingdom
</t>
  </si>
  <si>
    <t>No - Armenia</t>
  </si>
  <si>
    <t>No - Israel</t>
  </si>
  <si>
    <t xml:space="preserve">Canada 
Turkey 
United States
</t>
  </si>
  <si>
    <t xml:space="preserve">Armenia
Israel
</t>
  </si>
  <si>
    <t xml:space="preserve">Armenia 
Canada
</t>
  </si>
  <si>
    <t xml:space="preserve">Israel 
Turkey 
</t>
  </si>
  <si>
    <t xml:space="preserve">Israel  </t>
  </si>
  <si>
    <t xml:space="preserve">Armenia 
Canada
Turkey 
</t>
  </si>
  <si>
    <t xml:space="preserve">Canada 
Turkey 
</t>
  </si>
  <si>
    <t xml:space="preserve">Armenia 
Israel 
United States
</t>
  </si>
  <si>
    <t xml:space="preserve">Armenia
Israel 
Turkey 
</t>
  </si>
  <si>
    <t xml:space="preserve">Canada 
United States
</t>
  </si>
  <si>
    <t xml:space="preserve">Israel 
Turkey 
United States
</t>
  </si>
  <si>
    <t xml:space="preserve">Armenia 
Canada 
Israel 
Turkey 
United States
</t>
  </si>
  <si>
    <t xml:space="preserve">Canada 
Israel 
United States
</t>
  </si>
  <si>
    <t xml:space="preserve">Armenia
Canada
Israel
Turkey
United States
</t>
  </si>
  <si>
    <t xml:space="preserve">
Canada
Israel
Turkey
United States
</t>
  </si>
  <si>
    <t xml:space="preserve">
Canada
Israel
Turkey
United States</t>
  </si>
  <si>
    <t>Armenia
Canada
Israel
Turkey
United States</t>
  </si>
  <si>
    <t xml:space="preserve">Turkey
United States
</t>
  </si>
  <si>
    <t xml:space="preserve">Armenia
Canada
Israel
</t>
  </si>
  <si>
    <t>autria</t>
  </si>
  <si>
    <t>Czech republic</t>
  </si>
  <si>
    <t xml:space="preserve">Ireland
Romania
</t>
  </si>
  <si>
    <t xml:space="preserve">Estonia
Germany
Switzerland
</t>
  </si>
  <si>
    <t xml:space="preserve">autria
Poland
Slovakia
Slovenia
</t>
  </si>
  <si>
    <t xml:space="preserve">Italy
Lithuania
Norway
Spain
Sweden
</t>
  </si>
  <si>
    <r>
      <t>First Name</t>
    </r>
    <r>
      <rPr>
        <sz val="9"/>
        <color rgb="FF000000"/>
        <rFont val="Arial"/>
        <family val="2"/>
      </rPr>
      <t>Nicolas</t>
    </r>
  </si>
  <si>
    <r>
      <t>Last Name</t>
    </r>
    <r>
      <rPr>
        <sz val="9"/>
        <color rgb="FF000000"/>
        <rFont val="Arial"/>
        <family val="2"/>
      </rPr>
      <t>Christodoulou</t>
    </r>
  </si>
  <si>
    <r>
      <t>Country</t>
    </r>
    <r>
      <rPr>
        <sz val="9"/>
        <color rgb="FF000000"/>
        <rFont val="Arial"/>
        <family val="2"/>
      </rPr>
      <t>CYPRUS</t>
    </r>
  </si>
  <si>
    <r>
      <t>Organisation</t>
    </r>
    <r>
      <rPr>
        <sz val="9"/>
        <color rgb="FF000000"/>
        <rFont val="Arial"/>
        <family val="2"/>
      </rPr>
      <t>Cyprus Medical Association</t>
    </r>
  </si>
  <si>
    <r>
      <t>Email</t>
    </r>
    <r>
      <rPr>
        <sz val="9"/>
        <color rgb="FF000000"/>
        <rFont val="Arial"/>
        <family val="2"/>
      </rPr>
      <t>chrisfam@logosnet.cy.net</t>
    </r>
  </si>
  <si>
    <r>
      <t>Is CME dependent upon on-going clinical practice (e.g. can a retired doctor maintain CME and maintain their name on the relevant register)? How is it justified?</t>
    </r>
    <r>
      <rPr>
        <sz val="9"/>
        <color rgb="FF000000"/>
        <rFont val="Arial"/>
        <family val="2"/>
      </rPr>
      <t>Any physician retired or not can maintain CME and his/her name is maintained in the register.</t>
    </r>
  </si>
  <si>
    <r>
      <t>Comments (if any)</t>
    </r>
    <r>
      <rPr>
        <sz val="9"/>
        <color rgb="FF000000"/>
        <rFont val="Arial"/>
        <family val="2"/>
      </rPr>
      <t>plus 3 credits for a poster in a congress, 5 credits for a subscriber to a journal (up to three journals).</t>
    </r>
  </si>
  <si>
    <t>No - Cyprus</t>
  </si>
  <si>
    <t>Yes - Cyprus</t>
  </si>
  <si>
    <t>3 - Cyprus</t>
  </si>
  <si>
    <t>Any physician retired or not can maintain CME and his/her name is maintained in the register.</t>
  </si>
  <si>
    <t>No  sanctions</t>
  </si>
  <si>
    <t>National Medical association</t>
  </si>
  <si>
    <t>by the individual doctor</t>
  </si>
  <si>
    <t>yes - Cyprus</t>
  </si>
  <si>
    <t xml:space="preserve">Belgium
Cyprus         Greece
Italy
Lithuania
Portugal
Switzerland
</t>
  </si>
  <si>
    <t xml:space="preserve">Belgium
Cyprus                 Czech republic
Greece
hungary
Latvia
Luxembourg
Malta
Netherlands
United Kingdom
</t>
  </si>
  <si>
    <t xml:space="preserve">Austria
Cyprus              Greece
Latvia
Malta
Romania
</t>
  </si>
  <si>
    <t xml:space="preserve">Austria
Belgium
Bulgaria
Cyprus           Czech Republic
Estonia
Finland
Germany
Greece
hungary
Ireland
Italy
Latvia
Luxembourg
Malta
Netherlands
Norway
Poland
Portugal
Romania
Slovenia
Spain
Switzerland
United Kingdom
</t>
  </si>
  <si>
    <t xml:space="preserve">Belgium
Croatia
Cyprus              Czech Republic
Estonia
Finland
France
Germany
Greece
Hungary
Ireland
Italy
Latvia
Luxembourg
Malta
netherlands
Norway
Poland
Portugal
Romania
Slovakia
Slovenia
Spain
Sweden
Switzerland
United Kingdom
</t>
  </si>
  <si>
    <t xml:space="preserve">Belgium
Cyprus           Czech Republic
Finland
France
Germany
Hungary
Ireland
Italy
Latvia
Lithuania
Malta
netherlands
Poland
Portugal
Slovakia
Slovenia
Spain
Sweden
Switzerland
United Kingdom
</t>
  </si>
  <si>
    <t xml:space="preserve">Belgium
Croatia
Cyprus           Czech Republic
Estonia
Finland
France
Germany
Greece
Ireland
Italy
Malta
netherlands
Norway
Poland
Romania
Slovakia
Slovenia
Spain
Sweden
Switzerland
United Kingdom
</t>
  </si>
  <si>
    <t xml:space="preserve">Belgium
Croatia
Cyprus                  Czech Republic
Estonia
Finland
Germany
Hungary
Ireland
Italy
Latvia
Lithuania
netherlands
Norway
Poland
Romania
Slovakia
Slovenia
Spain
Sweden
Switzerland
United Kingdom
</t>
  </si>
  <si>
    <t xml:space="preserve">Belgium
Croatia
Cyprus                 Czech republic
Denmark
Estonia
Finland
France
Germany
Ireland
Italy
Lithuanie
Malta
Netherlands
Norway
Poland
Portugal
Slovenia
Spain
Switzerland
United Kingdom
</t>
  </si>
  <si>
    <t>yes - Belgium</t>
  </si>
  <si>
    <t>voluntary</t>
  </si>
  <si>
    <t xml:space="preserve">                          United Kingdom</t>
  </si>
  <si>
    <t>No  - Belgium</t>
  </si>
  <si>
    <t xml:space="preserve">Austria
France
Hungary
Italy
Latvia
netherlands
norway
Romania
Slovakia
Spain
</t>
  </si>
  <si>
    <t xml:space="preserve">Belgium      Croatia
Cyprus          Czech Republic
Denmark
Estonia
Finland
Germany
Greece
Ireland
Lithuania
Luxembourg
Malta
Poland
Portugal
Slovenia
Sweden
Switzerland
United Kingdom
</t>
  </si>
  <si>
    <t xml:space="preserve">
Cyprus            Czech Republic
Denmark
estonia
Finland
France
Italy
Luxembourg
Malta
Poland
Portgal
Spain
Sweden
</t>
  </si>
  <si>
    <t xml:space="preserve">Belgium          France
Germany
Ireland
Lithuania
Malta
Romania
</t>
  </si>
  <si>
    <t xml:space="preserve">Belgium         Cyprus           Denmark
Estonia
Finland
Luxembourg
Malta
Norway
Portgual
Spain
Sweden </t>
  </si>
  <si>
    <t>United States                             Canada</t>
  </si>
  <si>
    <t>Denmark
Finland
France
Luxemboug
Malta
Norway 
Sweden</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</si>
</sst>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sz val="9"/>
      <color rgb="FF000000"/>
      <name val="Arial"/>
      <family val="2"/>
    </font>
    <font>
      <u/>
      <sz val="11"/>
      <color theme="10"/>
      <name val="Calibri"/>
      <family val="2"/>
    </font>
    <font>
      <b/>
      <sz val="9"/>
      <color rgb="FF000000"/>
      <name val="Arial"/>
      <family val="2"/>
    </font>
    <font>
      <sz val="11"/>
      <name val="Calibri"/>
      <family val="2"/>
      <scheme val="minor"/>
    </font>
    <font>
      <b/>
      <sz val="11"/>
      <color rgb="FF999999"/>
      <name val="Arial"/>
      <family val="2"/>
    </font>
    <font>
      <b/>
      <sz val="10"/>
      <color rgb="FF999999"/>
      <name val="Arial"/>
      <family val="2"/>
    </font>
    <font>
      <b/>
      <sz val="10"/>
      <color rgb="FF333333"/>
      <name val="Arial"/>
      <family val="2"/>
    </font>
    <font>
      <i/>
      <sz val="9"/>
      <color rgb="FF999999"/>
      <name val="Georgia"/>
      <family val="1"/>
    </font>
    <font>
      <sz val="12"/>
      <color theme="1"/>
      <name val="Calibri"/>
      <family val="2"/>
      <scheme val="minor"/>
    </font>
    <font>
      <sz val="11"/>
      <color rgb="FF000000"/>
      <name val="Arial"/>
      <family val="2"/>
    </font>
    <font>
      <sz val="10"/>
      <color rgb="FF999999"/>
      <name val="Arial"/>
      <family val="2"/>
    </font>
    <font>
      <sz val="11"/>
      <color rgb="FF999999"/>
      <name val="Arial"/>
      <family val="2"/>
    </font>
    <font>
      <sz val="10"/>
      <color rgb="FF333333"/>
      <name val="Arial"/>
      <family val="2"/>
    </font>
    <font>
      <i/>
      <sz val="11"/>
      <color rgb="FF999999"/>
      <name val="Calibri"/>
      <family val="2"/>
      <scheme val="minor"/>
    </font>
    <font>
      <sz val="11"/>
      <color rgb="FF999999"/>
      <name val="Georgia"/>
      <family val="1"/>
    </font>
    <font>
      <b/>
      <sz val="12"/>
      <color theme="1"/>
      <name val="Calibri"/>
      <family val="2"/>
      <scheme val="minor"/>
    </font>
    <font>
      <b/>
      <sz val="14"/>
      <color theme="1"/>
      <name val="Calibri"/>
      <family val="2"/>
      <scheme val="minor"/>
    </font>
    <font>
      <b/>
      <sz val="14"/>
      <color rgb="FFFF0000"/>
      <name val="Calibri"/>
      <family val="2"/>
      <scheme val="minor"/>
    </font>
    <font>
      <b/>
      <sz val="12"/>
      <color rgb="FFFF0000"/>
      <name val="Calibri"/>
      <family val="2"/>
      <scheme val="minor"/>
    </font>
    <font>
      <sz val="9"/>
      <color indexed="81"/>
      <name val="Tahoma"/>
      <family val="2"/>
    </font>
    <font>
      <b/>
      <sz val="9"/>
      <color indexed="81"/>
      <name val="Tahoma"/>
      <family val="2"/>
    </font>
    <font>
      <sz val="9"/>
      <color rgb="FFFF0000"/>
      <name val="Arial"/>
      <family val="2"/>
    </font>
    <font>
      <i/>
      <sz val="9"/>
      <color rgb="FFFF0000"/>
      <name val="Georgia"/>
      <family val="1"/>
    </font>
  </fonts>
  <fills count="11">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18">
    <border>
      <left/>
      <right/>
      <top/>
      <bottom/>
      <diagonal/>
    </border>
    <border>
      <left/>
      <right/>
      <top style="medium">
        <color rgb="FFE5E5E3"/>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E5E5E3"/>
      </top>
      <bottom/>
      <diagonal/>
    </border>
    <border>
      <left style="medium">
        <color indexed="64"/>
      </left>
      <right/>
      <top style="medium">
        <color rgb="FFE5E5E3"/>
      </top>
      <bottom style="medium">
        <color indexed="64"/>
      </bottom>
      <diagonal/>
    </border>
    <border>
      <left/>
      <right style="medium">
        <color indexed="64"/>
      </right>
      <top style="medium">
        <color rgb="FFE5E5E3"/>
      </top>
      <bottom/>
      <diagonal/>
    </border>
    <border>
      <left/>
      <right/>
      <top style="medium">
        <color rgb="FFE5E5E3"/>
      </top>
      <bottom style="medium">
        <color indexed="64"/>
      </bottom>
      <diagonal/>
    </border>
    <border>
      <left/>
      <right style="medium">
        <color indexed="64"/>
      </right>
      <top style="medium">
        <color rgb="FFE5E5E3"/>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369">
    <xf numFmtId="0" fontId="0" fillId="0" borderId="0" xfId="0"/>
    <xf numFmtId="0" fontId="0" fillId="0" borderId="0" xfId="0" applyAlignment="1">
      <alignment vertical="top" wrapText="1"/>
    </xf>
    <xf numFmtId="0" fontId="0" fillId="0" borderId="2" xfId="0" applyBorder="1"/>
    <xf numFmtId="0" fontId="0" fillId="0" borderId="3" xfId="0" applyBorder="1"/>
    <xf numFmtId="0" fontId="7" fillId="0" borderId="0" xfId="0" applyFont="1" applyAlignment="1">
      <alignment wrapText="1"/>
    </xf>
    <xf numFmtId="0" fontId="4" fillId="0" borderId="0" xfId="0" applyFont="1" applyAlignment="1">
      <alignment horizontal="left" wrapText="1" indent="2"/>
    </xf>
    <xf numFmtId="0" fontId="4" fillId="0" borderId="1" xfId="0" applyFont="1" applyBorder="1" applyAlignment="1">
      <alignment horizontal="left" wrapText="1" indent="2"/>
    </xf>
    <xf numFmtId="0" fontId="2" fillId="0" borderId="0" xfId="0" applyFont="1" applyAlignment="1">
      <alignment horizontal="left" wrapText="1" indent="2"/>
    </xf>
    <xf numFmtId="0" fontId="2" fillId="0" borderId="1" xfId="0" applyFont="1" applyBorder="1" applyAlignment="1">
      <alignment horizontal="left" wrapText="1" indent="2"/>
    </xf>
    <xf numFmtId="0" fontId="5" fillId="0" borderId="0" xfId="0" applyFont="1" applyAlignment="1">
      <alignment wrapText="1"/>
    </xf>
    <xf numFmtId="0" fontId="0" fillId="0" borderId="0" xfId="0"/>
    <xf numFmtId="0" fontId="0" fillId="0" borderId="0" xfId="0" applyAlignment="1">
      <alignment wrapText="1"/>
    </xf>
    <xf numFmtId="0" fontId="2" fillId="0" borderId="0" xfId="0" applyFont="1"/>
    <xf numFmtId="0" fontId="7" fillId="0" borderId="0" xfId="0" applyFont="1" applyAlignment="1">
      <alignment vertical="top" wrapText="1"/>
    </xf>
    <xf numFmtId="0" fontId="7" fillId="0" borderId="0" xfId="0" applyFont="1" applyAlignment="1">
      <alignment vertical="top"/>
    </xf>
    <xf numFmtId="0" fontId="0" fillId="0" borderId="0" xfId="0" applyAlignment="1">
      <alignment vertical="top"/>
    </xf>
    <xf numFmtId="0" fontId="0" fillId="0" borderId="0" xfId="0" applyFill="1" applyAlignment="1">
      <alignment vertical="top"/>
    </xf>
    <xf numFmtId="0" fontId="0" fillId="4" borderId="0" xfId="0" applyFill="1" applyAlignment="1">
      <alignment vertical="top"/>
    </xf>
    <xf numFmtId="0" fontId="6" fillId="0" borderId="0" xfId="0" applyFont="1" applyAlignment="1">
      <alignment vertical="top" wrapText="1"/>
    </xf>
    <xf numFmtId="0" fontId="6" fillId="2" borderId="0" xfId="0" applyFont="1" applyFill="1" applyAlignment="1">
      <alignment vertical="top" wrapText="1"/>
    </xf>
    <xf numFmtId="0" fontId="6" fillId="0" borderId="0" xfId="0" applyFont="1" applyFill="1" applyAlignment="1">
      <alignment vertical="top" wrapText="1"/>
    </xf>
    <xf numFmtId="0" fontId="6" fillId="4" borderId="0" xfId="0" applyFont="1" applyFill="1" applyAlignment="1">
      <alignment vertical="top" wrapText="1"/>
    </xf>
    <xf numFmtId="0" fontId="7" fillId="0" borderId="0" xfId="0" applyFont="1" applyFill="1" applyAlignment="1">
      <alignment vertical="top" wrapText="1"/>
    </xf>
    <xf numFmtId="0" fontId="7" fillId="4" borderId="0" xfId="0" applyFont="1" applyFill="1" applyAlignment="1">
      <alignment vertical="top" wrapText="1"/>
    </xf>
    <xf numFmtId="0" fontId="2" fillId="0" borderId="0" xfId="0" applyFont="1" applyAlignment="1">
      <alignment vertical="top" wrapText="1"/>
    </xf>
    <xf numFmtId="0" fontId="0" fillId="0" borderId="0" xfId="0" applyFont="1" applyAlignment="1">
      <alignment vertical="top"/>
    </xf>
    <xf numFmtId="0" fontId="2" fillId="0" borderId="1" xfId="0" applyFont="1" applyBorder="1" applyAlignment="1">
      <alignment vertical="top" wrapText="1"/>
    </xf>
    <xf numFmtId="0" fontId="4" fillId="0" borderId="0" xfId="0" applyFont="1" applyBorder="1" applyAlignment="1">
      <alignment vertical="top" wrapText="1"/>
    </xf>
    <xf numFmtId="0" fontId="4" fillId="4" borderId="0" xfId="0" applyFont="1" applyFill="1" applyBorder="1" applyAlignment="1">
      <alignment vertical="top" wrapText="1"/>
    </xf>
    <xf numFmtId="0" fontId="9" fillId="0" borderId="0" xfId="0" applyFont="1" applyAlignment="1">
      <alignment vertical="top" wrapText="1"/>
    </xf>
    <xf numFmtId="0" fontId="4" fillId="0" borderId="1" xfId="0" applyFont="1" applyBorder="1" applyAlignment="1">
      <alignment vertical="top" wrapText="1"/>
    </xf>
    <xf numFmtId="0" fontId="4" fillId="0" borderId="0" xfId="0" applyFont="1" applyAlignment="1">
      <alignment vertical="top" wrapText="1"/>
    </xf>
    <xf numFmtId="0" fontId="2" fillId="0" borderId="0" xfId="0" applyFont="1" applyBorder="1" applyAlignment="1">
      <alignment vertical="top" wrapText="1"/>
    </xf>
    <xf numFmtId="0" fontId="7" fillId="0" borderId="1" xfId="0" applyFont="1" applyBorder="1" applyAlignment="1">
      <alignment vertical="top" wrapText="1"/>
    </xf>
    <xf numFmtId="0" fontId="0" fillId="0" borderId="1" xfId="0" applyBorder="1" applyAlignment="1">
      <alignment vertical="top"/>
    </xf>
    <xf numFmtId="0" fontId="0" fillId="4" borderId="1" xfId="0" applyFill="1" applyBorder="1" applyAlignment="1">
      <alignment vertical="top"/>
    </xf>
    <xf numFmtId="0" fontId="9" fillId="0" borderId="1" xfId="0" applyFont="1" applyBorder="1" applyAlignment="1">
      <alignment vertical="top" wrapText="1"/>
    </xf>
    <xf numFmtId="0" fontId="0" fillId="0" borderId="0" xfId="0" applyBorder="1" applyAlignment="1">
      <alignment vertical="top"/>
    </xf>
    <xf numFmtId="0" fontId="0" fillId="0" borderId="0" xfId="0"/>
    <xf numFmtId="0" fontId="0" fillId="0" borderId="0" xfId="0" applyBorder="1"/>
    <xf numFmtId="0" fontId="11" fillId="0" borderId="0" xfId="0" applyFont="1" applyAlignment="1">
      <alignment vertical="top" wrapText="1"/>
    </xf>
    <xf numFmtId="0" fontId="11" fillId="0" borderId="0" xfId="0" applyFont="1" applyFill="1" applyAlignment="1">
      <alignment vertical="top" wrapText="1"/>
    </xf>
    <xf numFmtId="0" fontId="11" fillId="4" borderId="0" xfId="0" applyFont="1" applyFill="1" applyAlignment="1">
      <alignment vertical="top" wrapText="1"/>
    </xf>
    <xf numFmtId="0" fontId="11" fillId="0" borderId="1" xfId="0" applyFont="1" applyBorder="1" applyAlignment="1">
      <alignment vertical="top" wrapText="1"/>
    </xf>
    <xf numFmtId="0" fontId="11" fillId="0" borderId="1" xfId="0" applyFont="1" applyFill="1" applyBorder="1" applyAlignment="1">
      <alignment vertical="top" wrapText="1"/>
    </xf>
    <xf numFmtId="0" fontId="11" fillId="4" borderId="1" xfId="0" applyFont="1" applyFill="1" applyBorder="1" applyAlignment="1">
      <alignment vertical="top" wrapText="1"/>
    </xf>
    <xf numFmtId="0" fontId="3" fillId="0" borderId="1" xfId="1" applyBorder="1" applyAlignment="1" applyProtection="1">
      <alignment vertical="top" wrapText="1"/>
    </xf>
    <xf numFmtId="0" fontId="0" fillId="0" borderId="1" xfId="0" applyFont="1" applyBorder="1" applyAlignment="1">
      <alignment vertical="top"/>
    </xf>
    <xf numFmtId="0" fontId="0" fillId="4" borderId="1" xfId="0" applyFont="1" applyFill="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wrapText="1"/>
    </xf>
    <xf numFmtId="0" fontId="0" fillId="0" borderId="3" xfId="0" applyBorder="1" applyAlignment="1">
      <alignment vertical="top"/>
    </xf>
    <xf numFmtId="0" fontId="4" fillId="0" borderId="10" xfId="0" applyFont="1" applyBorder="1" applyAlignment="1">
      <alignment vertical="top" wrapText="1"/>
    </xf>
    <xf numFmtId="0" fontId="2" fillId="0" borderId="10" xfId="0" applyFont="1" applyBorder="1" applyAlignment="1">
      <alignment vertical="top" wrapText="1"/>
    </xf>
    <xf numFmtId="0" fontId="0" fillId="0" borderId="2" xfId="0" applyBorder="1" applyAlignment="1">
      <alignment vertical="top"/>
    </xf>
    <xf numFmtId="0" fontId="0" fillId="0" borderId="3" xfId="0" applyFont="1" applyBorder="1" applyAlignment="1">
      <alignment vertical="top"/>
    </xf>
    <xf numFmtId="0" fontId="0" fillId="0" borderId="10" xfId="0" applyFont="1" applyBorder="1" applyAlignment="1">
      <alignment vertical="top"/>
    </xf>
    <xf numFmtId="0" fontId="4" fillId="0" borderId="2" xfId="0" applyFont="1" applyBorder="1" applyAlignment="1">
      <alignment vertical="top" wrapText="1"/>
    </xf>
    <xf numFmtId="0" fontId="0" fillId="0" borderId="10" xfId="0" applyBorder="1" applyAlignment="1">
      <alignment vertical="top"/>
    </xf>
    <xf numFmtId="0" fontId="4" fillId="0" borderId="3" xfId="0" applyFont="1" applyBorder="1" applyAlignment="1">
      <alignment vertical="top" wrapText="1"/>
    </xf>
    <xf numFmtId="0" fontId="0" fillId="0" borderId="11" xfId="0" applyFont="1" applyBorder="1" applyAlignment="1">
      <alignment vertical="top"/>
    </xf>
    <xf numFmtId="0" fontId="2" fillId="0" borderId="6" xfId="0" applyFont="1" applyBorder="1" applyAlignment="1">
      <alignment vertical="top" wrapText="1"/>
    </xf>
    <xf numFmtId="0" fontId="9" fillId="0" borderId="0" xfId="0" applyFont="1" applyBorder="1" applyAlignment="1">
      <alignment vertical="top" wrapText="1"/>
    </xf>
    <xf numFmtId="0" fontId="9" fillId="0" borderId="3" xfId="0" applyFont="1" applyBorder="1" applyAlignment="1">
      <alignment vertical="top" wrapText="1"/>
    </xf>
    <xf numFmtId="0" fontId="0" fillId="0" borderId="2" xfId="0" applyFont="1" applyBorder="1" applyAlignment="1">
      <alignment vertical="top"/>
    </xf>
    <xf numFmtId="0" fontId="0" fillId="0" borderId="0" xfId="0" applyFont="1" applyBorder="1" applyAlignment="1">
      <alignment vertical="top"/>
    </xf>
    <xf numFmtId="0" fontId="12" fillId="0" borderId="2" xfId="0" applyFont="1" applyBorder="1" applyAlignment="1">
      <alignment vertical="top" wrapText="1"/>
    </xf>
    <xf numFmtId="0" fontId="0" fillId="0" borderId="12" xfId="0" applyFont="1" applyBorder="1" applyAlignment="1">
      <alignment vertical="top"/>
    </xf>
    <xf numFmtId="0" fontId="2" fillId="0" borderId="4" xfId="0" applyFont="1" applyBorder="1" applyAlignment="1">
      <alignment vertical="top" wrapText="1"/>
    </xf>
    <xf numFmtId="0" fontId="0" fillId="0" borderId="5" xfId="0" applyFont="1" applyBorder="1" applyAlignment="1">
      <alignment vertical="top"/>
    </xf>
    <xf numFmtId="0" fontId="2" fillId="0" borderId="13" xfId="0" applyFont="1" applyBorder="1" applyAlignment="1">
      <alignment vertical="top" wrapText="1"/>
    </xf>
    <xf numFmtId="0" fontId="0" fillId="0" borderId="13" xfId="0" applyFont="1" applyBorder="1" applyAlignment="1">
      <alignment vertical="top"/>
    </xf>
    <xf numFmtId="0" fontId="0" fillId="0" borderId="6" xfId="0" applyFont="1" applyBorder="1" applyAlignment="1">
      <alignment vertical="top"/>
    </xf>
    <xf numFmtId="0" fontId="2" fillId="0" borderId="5" xfId="0" applyFont="1" applyBorder="1" applyAlignment="1">
      <alignment vertical="top" wrapText="1"/>
    </xf>
    <xf numFmtId="0" fontId="6" fillId="0" borderId="0" xfId="0" applyFont="1" applyBorder="1" applyAlignment="1">
      <alignment vertical="top" wrapText="1"/>
    </xf>
    <xf numFmtId="0" fontId="6" fillId="0" borderId="3" xfId="0" applyFont="1" applyBorder="1" applyAlignment="1">
      <alignment vertical="top" wrapText="1"/>
    </xf>
    <xf numFmtId="0" fontId="0" fillId="0" borderId="12" xfId="0" applyBorder="1" applyAlignment="1">
      <alignment vertical="top"/>
    </xf>
    <xf numFmtId="0" fontId="0" fillId="0" borderId="2" xfId="0" applyFont="1" applyBorder="1"/>
    <xf numFmtId="0" fontId="2" fillId="0" borderId="12" xfId="0" applyFont="1" applyBorder="1" applyAlignment="1">
      <alignment vertical="top" wrapText="1"/>
    </xf>
    <xf numFmtId="0" fontId="4" fillId="0" borderId="12" xfId="0" applyFont="1" applyBorder="1" applyAlignment="1">
      <alignment vertical="top" wrapText="1"/>
    </xf>
    <xf numFmtId="0" fontId="0" fillId="0" borderId="4" xfId="0" applyBorder="1"/>
    <xf numFmtId="0" fontId="6" fillId="0" borderId="2" xfId="0" applyFont="1" applyBorder="1" applyAlignment="1">
      <alignment vertical="top" wrapText="1"/>
    </xf>
    <xf numFmtId="0" fontId="0" fillId="4" borderId="0" xfId="0" applyFill="1" applyBorder="1" applyAlignment="1">
      <alignment vertical="top"/>
    </xf>
    <xf numFmtId="0" fontId="0" fillId="0" borderId="0" xfId="0" applyFont="1" applyBorder="1"/>
    <xf numFmtId="0" fontId="9" fillId="0" borderId="2" xfId="0" applyFont="1" applyBorder="1" applyAlignment="1">
      <alignment vertical="top" wrapText="1"/>
    </xf>
    <xf numFmtId="0" fontId="0" fillId="0" borderId="4" xfId="0" applyBorder="1" applyAlignment="1">
      <alignment vertical="top"/>
    </xf>
    <xf numFmtId="0" fontId="0" fillId="0" borderId="5" xfId="0" applyFont="1" applyBorder="1"/>
    <xf numFmtId="0" fontId="1" fillId="3" borderId="7" xfId="0" applyFont="1" applyFill="1" applyBorder="1"/>
    <xf numFmtId="0" fontId="1" fillId="3" borderId="8" xfId="0" applyFont="1" applyFill="1" applyBorder="1"/>
    <xf numFmtId="0" fontId="7" fillId="5" borderId="0" xfId="0" applyFont="1" applyFill="1" applyAlignment="1">
      <alignment vertical="top" wrapText="1"/>
    </xf>
    <xf numFmtId="0" fontId="7" fillId="5" borderId="2" xfId="0" applyFont="1" applyFill="1" applyBorder="1" applyAlignment="1">
      <alignment vertical="top" wrapText="1"/>
    </xf>
    <xf numFmtId="0" fontId="0" fillId="5" borderId="2" xfId="0" applyFill="1" applyBorder="1"/>
    <xf numFmtId="0" fontId="7" fillId="5" borderId="0" xfId="0" applyFont="1" applyFill="1" applyBorder="1" applyAlignment="1">
      <alignment vertical="top" wrapText="1"/>
    </xf>
    <xf numFmtId="0" fontId="7" fillId="5" borderId="3" xfId="0" applyFont="1" applyFill="1" applyBorder="1" applyAlignment="1">
      <alignment vertical="top" wrapText="1"/>
    </xf>
    <xf numFmtId="0" fontId="0" fillId="5" borderId="0" xfId="0" applyFill="1" applyBorder="1"/>
    <xf numFmtId="0" fontId="7" fillId="5" borderId="0" xfId="0" applyFont="1" applyFill="1" applyBorder="1" applyAlignment="1">
      <alignment vertical="top"/>
    </xf>
    <xf numFmtId="0" fontId="2" fillId="4" borderId="0" xfId="0" applyFont="1" applyFill="1" applyAlignment="1">
      <alignment vertical="top" wrapText="1"/>
    </xf>
    <xf numFmtId="0" fontId="4" fillId="4" borderId="0" xfId="0" applyFont="1" applyFill="1" applyAlignment="1">
      <alignment vertical="top" wrapText="1"/>
    </xf>
    <xf numFmtId="0" fontId="4" fillId="4" borderId="1" xfId="0" applyFont="1" applyFill="1" applyBorder="1" applyAlignment="1">
      <alignment vertical="top" wrapText="1"/>
    </xf>
    <xf numFmtId="0" fontId="2" fillId="4" borderId="1" xfId="0" applyFont="1" applyFill="1" applyBorder="1" applyAlignment="1">
      <alignment vertical="top" wrapText="1"/>
    </xf>
    <xf numFmtId="0" fontId="6" fillId="6" borderId="0" xfId="0" applyFont="1" applyFill="1" applyAlignment="1">
      <alignment horizontal="left" wrapText="1" indent="1"/>
    </xf>
    <xf numFmtId="0" fontId="13" fillId="6" borderId="0" xfId="0" applyFont="1" applyFill="1" applyAlignment="1">
      <alignment horizontal="left" wrapText="1" indent="1"/>
    </xf>
    <xf numFmtId="0" fontId="7" fillId="6" borderId="0" xfId="0" applyFont="1" applyFill="1" applyAlignment="1">
      <alignment wrapText="1"/>
    </xf>
    <xf numFmtId="0" fontId="0" fillId="6" borderId="0" xfId="0" applyFill="1" applyAlignment="1">
      <alignment vertical="top"/>
    </xf>
    <xf numFmtId="0" fontId="2" fillId="6" borderId="0" xfId="0" applyFont="1" applyFill="1" applyAlignment="1">
      <alignment horizontal="left" wrapText="1" indent="2"/>
    </xf>
    <xf numFmtId="0" fontId="12" fillId="6" borderId="0" xfId="0" applyFont="1" applyFill="1" applyAlignment="1">
      <alignment wrapText="1"/>
    </xf>
    <xf numFmtId="0" fontId="2" fillId="6" borderId="1" xfId="0" applyFont="1" applyFill="1" applyBorder="1" applyAlignment="1">
      <alignment horizontal="left" wrapText="1" indent="2"/>
    </xf>
    <xf numFmtId="0" fontId="0" fillId="6" borderId="0" xfId="0" applyFont="1" applyFill="1" applyAlignment="1">
      <alignment vertical="top"/>
    </xf>
    <xf numFmtId="0" fontId="4" fillId="6" borderId="1" xfId="0" applyFont="1" applyFill="1" applyBorder="1" applyAlignment="1">
      <alignment horizontal="left" wrapText="1" indent="2"/>
    </xf>
    <xf numFmtId="0" fontId="4" fillId="6" borderId="0" xfId="0" applyFont="1" applyFill="1" applyAlignment="1">
      <alignment horizontal="left" wrapText="1" indent="2"/>
    </xf>
    <xf numFmtId="0" fontId="4" fillId="6" borderId="0" xfId="0" applyFont="1" applyFill="1" applyAlignment="1">
      <alignment horizontal="left" wrapText="1" indent="1"/>
    </xf>
    <xf numFmtId="0" fontId="4" fillId="6" borderId="0" xfId="0" applyFont="1" applyFill="1" applyBorder="1" applyAlignment="1">
      <alignment horizontal="left" wrapText="1" indent="2"/>
    </xf>
    <xf numFmtId="0" fontId="0" fillId="6" borderId="1" xfId="0" applyFill="1" applyBorder="1" applyAlignment="1">
      <alignment vertical="top"/>
    </xf>
    <xf numFmtId="0" fontId="11" fillId="0" borderId="0" xfId="0" applyFont="1" applyBorder="1" applyAlignment="1">
      <alignment vertical="top" wrapText="1"/>
    </xf>
    <xf numFmtId="0" fontId="0" fillId="6" borderId="0" xfId="0" applyFill="1" applyBorder="1" applyAlignment="1">
      <alignment vertical="top"/>
    </xf>
    <xf numFmtId="0" fontId="0" fillId="0" borderId="0" xfId="0" applyBorder="1" applyAlignment="1">
      <alignment vertical="top" wrapText="1"/>
    </xf>
    <xf numFmtId="0" fontId="4" fillId="0" borderId="0" xfId="0" applyFont="1" applyFill="1" applyAlignment="1">
      <alignment vertical="top" wrapText="1"/>
    </xf>
    <xf numFmtId="0" fontId="7" fillId="5" borderId="2" xfId="0" applyFont="1" applyFill="1" applyBorder="1" applyAlignment="1">
      <alignment wrapText="1"/>
    </xf>
    <xf numFmtId="0" fontId="0" fillId="5" borderId="3" xfId="0" applyFill="1" applyBorder="1"/>
    <xf numFmtId="0" fontId="2" fillId="0" borderId="2" xfId="0" applyFont="1" applyBorder="1" applyAlignment="1">
      <alignment horizontal="left" wrapText="1" indent="2"/>
    </xf>
    <xf numFmtId="0" fontId="2" fillId="6" borderId="3" xfId="0" applyFont="1" applyFill="1" applyBorder="1" applyAlignment="1">
      <alignment horizontal="left" wrapText="1" indent="2"/>
    </xf>
    <xf numFmtId="0" fontId="2" fillId="0" borderId="10" xfId="0" applyFont="1" applyBorder="1" applyAlignment="1">
      <alignment horizontal="left" wrapText="1" indent="2"/>
    </xf>
    <xf numFmtId="0" fontId="0" fillId="6" borderId="12" xfId="0" applyFill="1" applyBorder="1" applyAlignment="1">
      <alignment vertical="top"/>
    </xf>
    <xf numFmtId="0" fontId="0" fillId="6" borderId="3" xfId="0" applyFill="1" applyBorder="1" applyAlignment="1">
      <alignment vertical="top"/>
    </xf>
    <xf numFmtId="0" fontId="2" fillId="6" borderId="12" xfId="0" applyFont="1" applyFill="1" applyBorder="1" applyAlignment="1">
      <alignment horizontal="left" wrapText="1" indent="2"/>
    </xf>
    <xf numFmtId="0" fontId="2" fillId="0" borderId="11" xfId="0" applyFont="1" applyBorder="1" applyAlignment="1">
      <alignment horizontal="left" wrapText="1" indent="2"/>
    </xf>
    <xf numFmtId="0" fontId="0" fillId="6" borderId="14" xfId="0" applyFill="1" applyBorder="1" applyAlignment="1">
      <alignment vertical="top"/>
    </xf>
    <xf numFmtId="0" fontId="1" fillId="3" borderId="8" xfId="0" applyFont="1" applyFill="1" applyBorder="1" applyAlignment="1">
      <alignment wrapText="1"/>
    </xf>
    <xf numFmtId="0" fontId="0" fillId="0" borderId="0" xfId="0" applyBorder="1" applyAlignment="1">
      <alignment wrapText="1"/>
    </xf>
    <xf numFmtId="0" fontId="0" fillId="5" borderId="0" xfId="0" applyFill="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0" fontId="0" fillId="0" borderId="0" xfId="0" applyBorder="1" applyAlignment="1">
      <alignment horizontal="center" vertical="top" wrapText="1"/>
    </xf>
    <xf numFmtId="0" fontId="2" fillId="7" borderId="3" xfId="0" applyFont="1" applyFill="1" applyBorder="1" applyAlignment="1">
      <alignment horizontal="left" wrapText="1" indent="2"/>
    </xf>
    <xf numFmtId="0" fontId="0" fillId="7" borderId="12" xfId="0" applyFill="1" applyBorder="1" applyAlignment="1">
      <alignment vertical="top"/>
    </xf>
    <xf numFmtId="0" fontId="0" fillId="7" borderId="3" xfId="0" applyFill="1" applyBorder="1" applyAlignment="1">
      <alignment vertical="top"/>
    </xf>
    <xf numFmtId="0" fontId="4" fillId="7" borderId="3" xfId="0" applyFont="1" applyFill="1" applyBorder="1" applyAlignment="1">
      <alignment horizontal="left" wrapText="1" indent="2"/>
    </xf>
    <xf numFmtId="0" fontId="4" fillId="7" borderId="12" xfId="0" applyFont="1" applyFill="1" applyBorder="1" applyAlignment="1">
      <alignment horizontal="left" wrapText="1" indent="2"/>
    </xf>
    <xf numFmtId="0" fontId="0" fillId="0" borderId="5" xfId="0" applyBorder="1" applyAlignment="1">
      <alignment wrapText="1"/>
    </xf>
    <xf numFmtId="0" fontId="0" fillId="0" borderId="3" xfId="0" applyBorder="1" applyAlignment="1">
      <alignment wrapText="1"/>
    </xf>
    <xf numFmtId="0" fontId="0" fillId="0" borderId="3" xfId="0" applyBorder="1" applyAlignment="1">
      <alignment vertical="top" wrapText="1"/>
    </xf>
    <xf numFmtId="0" fontId="0" fillId="0" borderId="3" xfId="0" applyFont="1" applyBorder="1" applyAlignment="1">
      <alignment vertical="top" wrapText="1"/>
    </xf>
    <xf numFmtId="0" fontId="0" fillId="0" borderId="12" xfId="0" applyFont="1" applyBorder="1" applyAlignment="1">
      <alignment vertical="top" wrapText="1"/>
    </xf>
    <xf numFmtId="0" fontId="0" fillId="0" borderId="12" xfId="0" applyBorder="1" applyAlignment="1">
      <alignment vertical="top" wrapText="1"/>
    </xf>
    <xf numFmtId="0" fontId="0" fillId="0" borderId="14" xfId="0" applyFont="1" applyBorder="1" applyAlignment="1">
      <alignment vertical="top" wrapText="1"/>
    </xf>
    <xf numFmtId="0" fontId="15" fillId="0" borderId="3" xfId="0" applyFont="1" applyBorder="1" applyAlignment="1">
      <alignment vertical="top" wrapText="1"/>
    </xf>
    <xf numFmtId="0" fontId="16" fillId="0" borderId="3" xfId="0" applyFont="1" applyBorder="1" applyAlignment="1">
      <alignment vertical="top" wrapText="1"/>
    </xf>
    <xf numFmtId="0" fontId="0" fillId="0" borderId="6" xfId="0" applyFont="1" applyBorder="1" applyAlignment="1">
      <alignment vertical="top" wrapText="1"/>
    </xf>
    <xf numFmtId="0" fontId="0" fillId="0" borderId="3" xfId="0" applyBorder="1" applyAlignment="1">
      <alignment horizontal="left" vertical="top" wrapText="1"/>
    </xf>
    <xf numFmtId="0" fontId="0" fillId="0" borderId="4" xfId="0" applyFont="1" applyBorder="1" applyAlignment="1">
      <alignment vertical="top"/>
    </xf>
    <xf numFmtId="0" fontId="0" fillId="0" borderId="3" xfId="0" applyFill="1" applyBorder="1" applyAlignment="1">
      <alignment vertical="top"/>
    </xf>
    <xf numFmtId="0" fontId="0" fillId="0" borderId="12" xfId="0" applyFont="1" applyFill="1" applyBorder="1" applyAlignment="1">
      <alignment vertical="top"/>
    </xf>
    <xf numFmtId="0" fontId="0" fillId="0" borderId="6" xfId="0" applyFont="1" applyFill="1" applyBorder="1" applyAlignment="1">
      <alignment vertical="top"/>
    </xf>
    <xf numFmtId="0" fontId="6" fillId="0" borderId="0" xfId="0" applyFont="1" applyAlignment="1">
      <alignment horizontal="left" wrapText="1" indent="1"/>
    </xf>
    <xf numFmtId="0" fontId="2" fillId="0" borderId="0" xfId="0" applyFont="1" applyAlignment="1">
      <alignment horizontal="left" wrapText="1" indent="1"/>
    </xf>
    <xf numFmtId="0" fontId="2" fillId="0" borderId="1" xfId="0" applyFont="1" applyBorder="1" applyAlignment="1">
      <alignment horizontal="left" wrapText="1" indent="1"/>
    </xf>
    <xf numFmtId="0" fontId="3" fillId="0" borderId="1" xfId="1" applyBorder="1" applyAlignment="1" applyProtection="1">
      <alignment horizontal="left" wrapText="1" indent="1"/>
    </xf>
    <xf numFmtId="0" fontId="6" fillId="7" borderId="0" xfId="0" applyFont="1" applyFill="1" applyAlignment="1">
      <alignment horizontal="left" wrapText="1" indent="1"/>
    </xf>
    <xf numFmtId="0" fontId="7" fillId="7" borderId="0" xfId="0" applyFont="1" applyFill="1" applyAlignment="1">
      <alignment wrapText="1"/>
    </xf>
    <xf numFmtId="0" fontId="2" fillId="0" borderId="3" xfId="0" applyFont="1" applyBorder="1" applyAlignment="1">
      <alignment wrapText="1"/>
    </xf>
    <xf numFmtId="0" fontId="0" fillId="7" borderId="3" xfId="0" applyFill="1" applyBorder="1" applyAlignment="1"/>
    <xf numFmtId="0" fontId="2" fillId="0" borderId="0" xfId="0" applyFont="1" applyBorder="1" applyAlignment="1">
      <alignment wrapText="1"/>
    </xf>
    <xf numFmtId="0" fontId="2" fillId="0" borderId="1" xfId="0" applyFont="1" applyBorder="1" applyAlignment="1">
      <alignment wrapText="1"/>
    </xf>
    <xf numFmtId="0" fontId="2" fillId="0" borderId="2" xfId="0" applyFont="1" applyBorder="1" applyAlignment="1">
      <alignment wrapText="1"/>
    </xf>
    <xf numFmtId="0" fontId="2" fillId="0" borderId="12" xfId="0" applyFont="1" applyBorder="1" applyAlignment="1">
      <alignment wrapText="1"/>
    </xf>
    <xf numFmtId="0" fontId="0" fillId="0" borderId="0" xfId="0" applyBorder="1" applyAlignment="1"/>
    <xf numFmtId="0" fontId="0" fillId="0" borderId="0" xfId="0" applyAlignment="1"/>
    <xf numFmtId="0" fontId="2" fillId="0" borderId="10" xfId="0" applyFont="1" applyBorder="1" applyAlignment="1">
      <alignment horizontal="left" vertical="top" wrapText="1"/>
    </xf>
    <xf numFmtId="0" fontId="0" fillId="0" borderId="0" xfId="0" applyFont="1" applyBorder="1" applyAlignment="1">
      <alignment vertical="top" wrapText="1"/>
    </xf>
    <xf numFmtId="0" fontId="2" fillId="0" borderId="1" xfId="0" applyFont="1" applyBorder="1" applyAlignment="1">
      <alignment horizontal="left" vertical="top" wrapText="1"/>
    </xf>
    <xf numFmtId="0" fontId="0" fillId="0" borderId="5" xfId="0" applyFont="1" applyBorder="1" applyAlignment="1">
      <alignment vertical="top" wrapText="1"/>
    </xf>
    <xf numFmtId="0" fontId="0" fillId="0" borderId="1" xfId="0" applyBorder="1" applyAlignment="1"/>
    <xf numFmtId="0" fontId="2" fillId="0" borderId="0" xfId="0" applyFont="1" applyAlignment="1">
      <alignment wrapText="1"/>
    </xf>
    <xf numFmtId="0" fontId="0" fillId="0" borderId="2" xfId="0" applyBorder="1" applyAlignment="1"/>
    <xf numFmtId="0" fontId="2" fillId="0" borderId="2" xfId="0" applyFont="1" applyBorder="1" applyAlignment="1">
      <alignment horizontal="left" wrapText="1"/>
    </xf>
    <xf numFmtId="0" fontId="2" fillId="7" borderId="3" xfId="0" applyFont="1" applyFill="1" applyBorder="1" applyAlignment="1">
      <alignment horizontal="left" wrapText="1"/>
    </xf>
    <xf numFmtId="0" fontId="9" fillId="0" borderId="0" xfId="0" applyFont="1" applyBorder="1" applyAlignment="1">
      <alignment wrapText="1"/>
    </xf>
    <xf numFmtId="0" fontId="9" fillId="0" borderId="3" xfId="0" applyFont="1" applyBorder="1" applyAlignment="1">
      <alignment wrapText="1"/>
    </xf>
    <xf numFmtId="0" fontId="2" fillId="0" borderId="0" xfId="0" applyFont="1" applyAlignment="1">
      <alignment horizontal="left" wrapText="1"/>
    </xf>
    <xf numFmtId="0" fontId="0" fillId="0" borderId="3" xfId="0" applyFill="1" applyBorder="1" applyAlignment="1"/>
    <xf numFmtId="0" fontId="0" fillId="4" borderId="0" xfId="0" applyFill="1" applyBorder="1" applyAlignment="1"/>
    <xf numFmtId="0" fontId="0" fillId="0" borderId="10" xfId="0" applyBorder="1" applyAlignment="1"/>
    <xf numFmtId="0" fontId="0" fillId="0" borderId="3" xfId="0" applyBorder="1" applyAlignment="1"/>
    <xf numFmtId="0" fontId="4" fillId="0" borderId="1" xfId="0" applyFont="1" applyBorder="1" applyAlignment="1">
      <alignment horizontal="left" wrapText="1"/>
    </xf>
    <xf numFmtId="0" fontId="0" fillId="0" borderId="1" xfId="0" applyBorder="1" applyAlignment="1">
      <alignment vertical="top" wrapText="1"/>
    </xf>
    <xf numFmtId="0" fontId="0" fillId="0" borderId="15" xfId="0" applyBorder="1" applyAlignment="1">
      <alignment wrapText="1"/>
    </xf>
    <xf numFmtId="0" fontId="0" fillId="0" borderId="15" xfId="0" applyBorder="1" applyAlignment="1">
      <alignment vertical="top" wrapText="1"/>
    </xf>
    <xf numFmtId="0" fontId="1" fillId="0" borderId="15" xfId="0" applyFont="1" applyBorder="1" applyAlignment="1">
      <alignment wrapText="1"/>
    </xf>
    <xf numFmtId="0" fontId="1" fillId="0" borderId="15" xfId="0" applyFont="1" applyFill="1" applyBorder="1" applyAlignment="1">
      <alignment wrapText="1"/>
    </xf>
    <xf numFmtId="0" fontId="0" fillId="5" borderId="0" xfId="0" applyFill="1" applyAlignment="1">
      <alignment vertical="top"/>
    </xf>
    <xf numFmtId="0" fontId="6" fillId="5" borderId="0" xfId="0" applyFont="1" applyFill="1" applyAlignment="1">
      <alignment horizontal="left" wrapText="1" indent="1"/>
    </xf>
    <xf numFmtId="0" fontId="7" fillId="5" borderId="0" xfId="0" applyFont="1" applyFill="1" applyAlignment="1">
      <alignment wrapText="1"/>
    </xf>
    <xf numFmtId="0" fontId="4" fillId="5" borderId="0" xfId="0" applyFont="1" applyFill="1" applyAlignment="1">
      <alignment horizontal="left" wrapText="1" indent="2"/>
    </xf>
    <xf numFmtId="0" fontId="4" fillId="5" borderId="1" xfId="0" applyFont="1" applyFill="1" applyBorder="1" applyAlignment="1">
      <alignment horizontal="left" wrapText="1" indent="2"/>
    </xf>
    <xf numFmtId="0" fontId="2" fillId="5" borderId="0" xfId="0" applyFont="1" applyFill="1" applyAlignment="1">
      <alignment horizontal="left" wrapText="1" indent="2"/>
    </xf>
    <xf numFmtId="0" fontId="2" fillId="5" borderId="1" xfId="0" applyFont="1" applyFill="1" applyBorder="1" applyAlignment="1">
      <alignment horizontal="left" wrapText="1" indent="2"/>
    </xf>
    <xf numFmtId="0" fontId="0" fillId="8" borderId="0" xfId="0" applyFill="1" applyBorder="1" applyAlignment="1">
      <alignment vertical="top" wrapText="1"/>
    </xf>
    <xf numFmtId="0" fontId="2" fillId="8" borderId="2" xfId="0" applyFont="1" applyFill="1" applyBorder="1" applyAlignment="1">
      <alignment vertical="top" wrapText="1"/>
    </xf>
    <xf numFmtId="0" fontId="0" fillId="8" borderId="2" xfId="0" applyFont="1" applyFill="1" applyBorder="1" applyAlignment="1">
      <alignment vertical="top"/>
    </xf>
    <xf numFmtId="0" fontId="2" fillId="8" borderId="0" xfId="0" applyFont="1" applyFill="1" applyBorder="1" applyAlignment="1">
      <alignment vertical="top" wrapText="1"/>
    </xf>
    <xf numFmtId="0" fontId="2" fillId="8" borderId="3" xfId="0" applyFont="1" applyFill="1" applyBorder="1" applyAlignment="1">
      <alignment vertical="top" wrapText="1"/>
    </xf>
    <xf numFmtId="0" fontId="0" fillId="8" borderId="0" xfId="0" applyFont="1" applyFill="1" applyBorder="1" applyAlignment="1">
      <alignment vertical="top"/>
    </xf>
    <xf numFmtId="0" fontId="2" fillId="8" borderId="2" xfId="0" applyFont="1" applyFill="1" applyBorder="1" applyAlignment="1">
      <alignment horizontal="left" vertical="top" wrapText="1"/>
    </xf>
    <xf numFmtId="0" fontId="0" fillId="8" borderId="3" xfId="0" applyFill="1" applyBorder="1" applyAlignment="1">
      <alignment vertical="top"/>
    </xf>
    <xf numFmtId="0" fontId="0" fillId="8" borderId="0" xfId="0" applyFill="1" applyBorder="1" applyAlignment="1">
      <alignment horizontal="center" vertical="top" wrapText="1"/>
    </xf>
    <xf numFmtId="0" fontId="0" fillId="8" borderId="3" xfId="0" applyFill="1" applyBorder="1" applyAlignment="1">
      <alignment vertical="top" wrapText="1"/>
    </xf>
    <xf numFmtId="0" fontId="0" fillId="8" borderId="3" xfId="0" applyFill="1" applyBorder="1" applyAlignment="1">
      <alignment horizontal="left" vertical="top" wrapText="1"/>
    </xf>
    <xf numFmtId="0" fontId="0" fillId="8" borderId="3" xfId="0" applyFont="1" applyFill="1" applyBorder="1" applyAlignment="1">
      <alignment vertical="top"/>
    </xf>
    <xf numFmtId="0" fontId="0" fillId="8" borderId="0" xfId="0" applyFill="1" applyAlignment="1">
      <alignment vertical="top"/>
    </xf>
    <xf numFmtId="0" fontId="0" fillId="8" borderId="15" xfId="0" applyFill="1" applyBorder="1" applyAlignment="1">
      <alignment vertical="top" wrapText="1"/>
    </xf>
    <xf numFmtId="0" fontId="0" fillId="8" borderId="2" xfId="0" applyFill="1" applyBorder="1" applyAlignment="1">
      <alignment vertical="top"/>
    </xf>
    <xf numFmtId="0" fontId="0" fillId="8" borderId="2" xfId="0" applyFill="1" applyBorder="1"/>
    <xf numFmtId="0" fontId="0" fillId="8" borderId="0" xfId="0" applyFill="1" applyBorder="1" applyAlignment="1">
      <alignment vertical="top"/>
    </xf>
    <xf numFmtId="0" fontId="0" fillId="8" borderId="0" xfId="0" applyFill="1" applyBorder="1"/>
    <xf numFmtId="0" fontId="0" fillId="8" borderId="0" xfId="0" applyFill="1" applyBorder="1" applyAlignment="1">
      <alignment wrapText="1"/>
    </xf>
    <xf numFmtId="0" fontId="0" fillId="8" borderId="0" xfId="0" applyFill="1"/>
    <xf numFmtId="0" fontId="0" fillId="8" borderId="15" xfId="0" applyFill="1" applyBorder="1" applyAlignment="1">
      <alignment wrapText="1"/>
    </xf>
    <xf numFmtId="2" fontId="0" fillId="8" borderId="2" xfId="0" applyNumberFormat="1" applyFill="1" applyBorder="1" applyAlignment="1">
      <alignment vertical="top"/>
    </xf>
    <xf numFmtId="0" fontId="4" fillId="0" borderId="1" xfId="0" applyFont="1" applyBorder="1" applyAlignment="1">
      <alignment horizontal="left" vertical="top" wrapText="1" indent="2"/>
    </xf>
    <xf numFmtId="0" fontId="2" fillId="0" borderId="1" xfId="0" applyFont="1" applyBorder="1" applyAlignment="1">
      <alignment horizontal="left" vertical="top" wrapText="1" indent="2"/>
    </xf>
    <xf numFmtId="0" fontId="2" fillId="8" borderId="0" xfId="0" applyFont="1" applyFill="1" applyBorder="1" applyAlignment="1">
      <alignment horizontal="left" wrapText="1" indent="2"/>
    </xf>
    <xf numFmtId="2" fontId="0" fillId="8" borderId="0" xfId="0" applyNumberFormat="1" applyFill="1" applyBorder="1"/>
    <xf numFmtId="0" fontId="0" fillId="0" borderId="15" xfId="0" applyBorder="1"/>
    <xf numFmtId="0" fontId="7" fillId="0" borderId="15" xfId="0" applyFont="1" applyBorder="1" applyAlignment="1">
      <alignment wrapText="1"/>
    </xf>
    <xf numFmtId="0" fontId="2" fillId="0" borderId="15" xfId="0" applyFont="1" applyBorder="1" applyAlignment="1">
      <alignment horizontal="left" wrapText="1" indent="2"/>
    </xf>
    <xf numFmtId="0" fontId="0" fillId="8" borderId="15" xfId="0" applyFill="1" applyBorder="1" applyAlignment="1">
      <alignment vertical="top"/>
    </xf>
    <xf numFmtId="0" fontId="0" fillId="8" borderId="15" xfId="0" applyFill="1" applyBorder="1"/>
    <xf numFmtId="0" fontId="4" fillId="0" borderId="15" xfId="0" applyFont="1" applyBorder="1" applyAlignment="1">
      <alignment horizontal="left" wrapText="1" indent="2"/>
    </xf>
    <xf numFmtId="0" fontId="17" fillId="8" borderId="0" xfId="0" applyFont="1" applyFill="1" applyAlignment="1">
      <alignment horizontal="center" vertical="center"/>
    </xf>
    <xf numFmtId="0" fontId="18" fillId="8" borderId="0" xfId="0" applyFont="1" applyFill="1" applyAlignment="1">
      <alignment horizontal="center" vertical="center"/>
    </xf>
    <xf numFmtId="0" fontId="17" fillId="9" borderId="0" xfId="0" applyFont="1" applyFill="1" applyAlignment="1">
      <alignment horizontal="center" vertical="center"/>
    </xf>
    <xf numFmtId="2" fontId="18" fillId="8" borderId="0" xfId="0" applyNumberFormat="1" applyFont="1" applyFill="1" applyAlignment="1">
      <alignment horizontal="center" vertical="center"/>
    </xf>
    <xf numFmtId="0" fontId="19" fillId="8" borderId="0" xfId="0" applyFont="1" applyFill="1" applyAlignment="1">
      <alignment horizontal="center" vertical="center"/>
    </xf>
    <xf numFmtId="0" fontId="20" fillId="9" borderId="0" xfId="0" applyFont="1" applyFill="1" applyAlignment="1">
      <alignment horizontal="center" vertical="center"/>
    </xf>
    <xf numFmtId="0" fontId="19" fillId="9" borderId="0" xfId="0" applyFont="1" applyFill="1" applyAlignment="1">
      <alignment horizontal="center" vertical="center"/>
    </xf>
    <xf numFmtId="0" fontId="0" fillId="8" borderId="2" xfId="0" applyFont="1" applyFill="1" applyBorder="1"/>
    <xf numFmtId="0" fontId="0" fillId="8" borderId="0" xfId="0" applyFont="1" applyFill="1" applyBorder="1"/>
    <xf numFmtId="0" fontId="0" fillId="8" borderId="0" xfId="0" applyFont="1" applyFill="1" applyBorder="1" applyAlignment="1">
      <alignment wrapText="1"/>
    </xf>
    <xf numFmtId="0" fontId="0" fillId="8" borderId="3" xfId="0" applyFont="1" applyFill="1" applyBorder="1" applyAlignment="1">
      <alignment vertical="top" wrapText="1"/>
    </xf>
    <xf numFmtId="0" fontId="12" fillId="8" borderId="2" xfId="0" applyFont="1" applyFill="1" applyBorder="1" applyAlignment="1">
      <alignment vertical="top" wrapText="1"/>
    </xf>
    <xf numFmtId="0" fontId="7" fillId="8" borderId="0" xfId="0" applyFont="1" applyFill="1" applyBorder="1" applyAlignment="1">
      <alignment vertical="top" wrapText="1"/>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7"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2" fillId="10" borderId="0" xfId="0" applyFont="1" applyFill="1" applyBorder="1" applyAlignment="1">
      <alignment vertical="top" wrapText="1"/>
    </xf>
    <xf numFmtId="0" fontId="2" fillId="10" borderId="1" xfId="0" applyFont="1" applyFill="1" applyBorder="1" applyAlignment="1">
      <alignment vertical="top" wrapText="1"/>
    </xf>
    <xf numFmtId="0" fontId="2" fillId="6" borderId="0" xfId="0" applyFont="1" applyFill="1" applyBorder="1" applyAlignment="1">
      <alignment vertical="top" wrapText="1"/>
    </xf>
    <xf numFmtId="0" fontId="2" fillId="6" borderId="1" xfId="0" applyFont="1" applyFill="1" applyBorder="1" applyAlignment="1">
      <alignment vertical="top" wrapText="1"/>
    </xf>
    <xf numFmtId="0" fontId="2" fillId="6" borderId="2" xfId="0" applyFont="1" applyFill="1" applyBorder="1" applyAlignment="1">
      <alignment vertical="top" wrapText="1"/>
    </xf>
    <xf numFmtId="0" fontId="2" fillId="6" borderId="10" xfId="0" applyFont="1" applyFill="1" applyBorder="1" applyAlignment="1">
      <alignment vertical="top" wrapText="1"/>
    </xf>
    <xf numFmtId="0" fontId="0" fillId="6" borderId="0" xfId="0" applyFont="1" applyFill="1" applyBorder="1" applyAlignment="1">
      <alignment wrapText="1"/>
    </xf>
    <xf numFmtId="0" fontId="0" fillId="6" borderId="0" xfId="0" applyFill="1" applyBorder="1" applyAlignment="1">
      <alignment wrapText="1"/>
    </xf>
    <xf numFmtId="0" fontId="2" fillId="10" borderId="2" xfId="0" applyFont="1" applyFill="1" applyBorder="1" applyAlignment="1">
      <alignment vertical="top" wrapText="1"/>
    </xf>
    <xf numFmtId="0" fontId="2" fillId="10" borderId="10" xfId="0" applyFont="1" applyFill="1" applyBorder="1" applyAlignment="1">
      <alignment vertical="top" wrapText="1"/>
    </xf>
    <xf numFmtId="0" fontId="2" fillId="9" borderId="0" xfId="0" applyFont="1" applyFill="1" applyBorder="1" applyAlignment="1">
      <alignment vertical="top" wrapText="1"/>
    </xf>
    <xf numFmtId="0" fontId="0" fillId="9" borderId="0" xfId="0" applyFill="1"/>
    <xf numFmtId="0" fontId="0" fillId="9" borderId="1" xfId="0" applyFont="1" applyFill="1" applyBorder="1" applyAlignment="1">
      <alignment vertical="top"/>
    </xf>
    <xf numFmtId="0" fontId="2" fillId="9" borderId="1" xfId="0" applyFont="1" applyFill="1" applyBorder="1" applyAlignment="1">
      <alignment vertical="top" wrapText="1"/>
    </xf>
    <xf numFmtId="0" fontId="0" fillId="9" borderId="15" xfId="0" applyFill="1" applyBorder="1" applyAlignment="1">
      <alignment wrapText="1"/>
    </xf>
    <xf numFmtId="0" fontId="0" fillId="6" borderId="15" xfId="0" applyFill="1" applyBorder="1" applyAlignment="1">
      <alignment wrapText="1"/>
    </xf>
    <xf numFmtId="0" fontId="0" fillId="0" borderId="0" xfId="0" applyFill="1" applyBorder="1"/>
    <xf numFmtId="0" fontId="6" fillId="8" borderId="0" xfId="0" applyFont="1" applyFill="1" applyBorder="1" applyAlignment="1">
      <alignment vertical="top" wrapText="1"/>
    </xf>
    <xf numFmtId="0" fontId="2" fillId="8" borderId="2" xfId="0" applyFont="1" applyFill="1" applyBorder="1" applyAlignment="1">
      <alignment horizontal="left" wrapText="1" indent="2"/>
    </xf>
    <xf numFmtId="0" fontId="9" fillId="8" borderId="0" xfId="0" applyFont="1" applyFill="1" applyBorder="1" applyAlignment="1">
      <alignment vertical="top" wrapText="1"/>
    </xf>
    <xf numFmtId="0" fontId="2" fillId="8" borderId="0" xfId="0" applyFont="1" applyFill="1" applyAlignment="1">
      <alignment horizontal="left" wrapText="1" indent="2"/>
    </xf>
    <xf numFmtId="0" fontId="9" fillId="8" borderId="3" xfId="0" applyFont="1" applyFill="1" applyBorder="1" applyAlignment="1">
      <alignment vertical="top" wrapText="1"/>
    </xf>
    <xf numFmtId="0" fontId="23" fillId="8" borderId="2" xfId="0" applyFont="1" applyFill="1" applyBorder="1" applyAlignment="1">
      <alignment horizontal="left" wrapText="1" indent="2"/>
    </xf>
    <xf numFmtId="0" fontId="23" fillId="8" borderId="3" xfId="0" applyFont="1" applyFill="1" applyBorder="1" applyAlignment="1">
      <alignment horizontal="left" wrapText="1" indent="2"/>
    </xf>
    <xf numFmtId="0" fontId="23" fillId="8" borderId="2" xfId="0" applyFont="1" applyFill="1" applyBorder="1" applyAlignment="1">
      <alignment vertical="top" wrapText="1"/>
    </xf>
    <xf numFmtId="0" fontId="23" fillId="8" borderId="3" xfId="0" applyFont="1" applyFill="1" applyBorder="1" applyAlignment="1">
      <alignment vertical="top" wrapText="1"/>
    </xf>
    <xf numFmtId="0" fontId="23" fillId="8" borderId="0" xfId="0" applyFont="1" applyFill="1" applyBorder="1" applyAlignment="1">
      <alignment vertical="top" wrapText="1"/>
    </xf>
    <xf numFmtId="0" fontId="24" fillId="8" borderId="0" xfId="0" applyFont="1" applyFill="1" applyBorder="1" applyAlignment="1">
      <alignment vertical="top" wrapText="1"/>
    </xf>
    <xf numFmtId="0" fontId="24" fillId="8" borderId="3" xfId="0" applyFont="1" applyFill="1" applyBorder="1" applyAlignment="1">
      <alignment vertical="top" wrapText="1"/>
    </xf>
    <xf numFmtId="0" fontId="0" fillId="8" borderId="3" xfId="0" applyFill="1" applyBorder="1" applyAlignment="1">
      <alignment wrapText="1"/>
    </xf>
    <xf numFmtId="0" fontId="2" fillId="8" borderId="0" xfId="0" applyFont="1" applyFill="1" applyBorder="1" applyAlignment="1">
      <alignment wrapText="1"/>
    </xf>
    <xf numFmtId="0" fontId="4" fillId="8" borderId="0" xfId="0" applyFont="1" applyFill="1" applyBorder="1" applyAlignment="1">
      <alignment horizontal="left" wrapText="1"/>
    </xf>
    <xf numFmtId="0" fontId="4" fillId="8" borderId="15" xfId="0" applyFont="1" applyFill="1" applyBorder="1" applyAlignment="1">
      <alignment horizontal="left" wrapText="1" indent="2"/>
    </xf>
    <xf numFmtId="0" fontId="4" fillId="8" borderId="3" xfId="0" applyFont="1" applyFill="1" applyBorder="1" applyAlignment="1">
      <alignment vertical="top" wrapText="1"/>
    </xf>
    <xf numFmtId="0" fontId="4" fillId="8" borderId="2" xfId="0" applyFont="1" applyFill="1" applyBorder="1" applyAlignment="1">
      <alignment vertical="top" wrapText="1"/>
    </xf>
    <xf numFmtId="0" fontId="4" fillId="8"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5" fillId="8" borderId="0" xfId="0" applyFont="1" applyFill="1" applyAlignment="1">
      <alignment wrapText="1"/>
    </xf>
    <xf numFmtId="0" fontId="0" fillId="9" borderId="0" xfId="0" applyFill="1" applyBorder="1" applyAlignment="1">
      <alignment wrapText="1"/>
    </xf>
    <xf numFmtId="0" fontId="4" fillId="8" borderId="0" xfId="0" applyFont="1" applyFill="1" applyBorder="1" applyAlignment="1">
      <alignment horizontal="left" vertical="top" wrapText="1" indent="2"/>
    </xf>
    <xf numFmtId="0" fontId="2" fillId="8" borderId="15" xfId="0" applyFont="1" applyFill="1" applyBorder="1" applyAlignment="1">
      <alignment horizontal="left" wrapText="1" indent="2"/>
    </xf>
    <xf numFmtId="0" fontId="2" fillId="8" borderId="0" xfId="0" applyFont="1" applyFill="1" applyBorder="1" applyAlignment="1">
      <alignment horizontal="left" vertical="top" wrapText="1" indent="2"/>
    </xf>
    <xf numFmtId="2" fontId="0" fillId="0" borderId="0" xfId="0" applyNumberFormat="1"/>
    <xf numFmtId="0" fontId="0" fillId="8" borderId="0" xfId="0" applyFill="1" applyAlignment="1">
      <alignment horizontal="center" vertical="center"/>
    </xf>
    <xf numFmtId="2" fontId="0" fillId="8" borderId="0" xfId="0" applyNumberFormat="1" applyFill="1" applyAlignment="1">
      <alignment horizontal="center" vertical="center"/>
    </xf>
    <xf numFmtId="0" fontId="0" fillId="9" borderId="0" xfId="0" applyFill="1" applyAlignment="1">
      <alignment horizontal="center" vertical="center"/>
    </xf>
    <xf numFmtId="0" fontId="0" fillId="0" borderId="0" xfId="0" applyAlignment="1">
      <alignment horizontal="left"/>
    </xf>
    <xf numFmtId="0" fontId="6" fillId="0" borderId="0" xfId="0" applyFont="1" applyAlignment="1">
      <alignment horizontal="left" vertical="top" wrapText="1"/>
    </xf>
    <xf numFmtId="0" fontId="7" fillId="5" borderId="0" xfId="0" applyFont="1" applyFill="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horizontal="left" vertical="top" wrapText="1"/>
    </xf>
    <xf numFmtId="0" fontId="0" fillId="0" borderId="1" xfId="0" applyBorder="1" applyAlignment="1">
      <alignment horizontal="left" vertical="top" wrapText="1"/>
    </xf>
    <xf numFmtId="0" fontId="0" fillId="8" borderId="0" xfId="0" applyFill="1" applyBorder="1" applyAlignment="1">
      <alignment horizontal="left" vertical="top" wrapText="1"/>
    </xf>
    <xf numFmtId="0" fontId="4" fillId="0" borderId="1" xfId="0" applyFont="1" applyBorder="1" applyAlignment="1">
      <alignment horizontal="left" vertical="top" wrapText="1"/>
    </xf>
    <xf numFmtId="0" fontId="0" fillId="8" borderId="0" xfId="0" applyFill="1" applyAlignment="1">
      <alignment horizontal="left" vertical="top"/>
    </xf>
    <xf numFmtId="0" fontId="5" fillId="8" borderId="0" xfId="0" applyFont="1" applyFill="1" applyAlignment="1">
      <alignment horizontal="left" wrapText="1"/>
    </xf>
    <xf numFmtId="0" fontId="9" fillId="0" borderId="0" xfId="0" applyFont="1" applyAlignment="1">
      <alignment horizontal="left" vertical="top" wrapText="1"/>
    </xf>
    <xf numFmtId="0" fontId="0" fillId="0" borderId="1" xfId="0" applyBorder="1" applyAlignment="1">
      <alignment horizontal="left" vertical="top"/>
    </xf>
    <xf numFmtId="0" fontId="5" fillId="0" borderId="0" xfId="0" applyFont="1" applyAlignment="1">
      <alignment horizontal="left" wrapText="1"/>
    </xf>
    <xf numFmtId="0" fontId="0" fillId="8" borderId="2" xfId="0" applyFill="1" applyBorder="1" applyAlignment="1">
      <alignment vertical="top" wrapText="1"/>
    </xf>
    <xf numFmtId="0" fontId="0" fillId="8" borderId="2" xfId="0" applyFill="1" applyBorder="1" applyAlignment="1">
      <alignment wrapText="1"/>
    </xf>
    <xf numFmtId="0" fontId="0" fillId="9" borderId="15" xfId="0" applyFill="1" applyBorder="1"/>
    <xf numFmtId="2" fontId="0" fillId="8" borderId="15" xfId="0" applyNumberFormat="1" applyFill="1" applyBorder="1" applyAlignment="1">
      <alignment vertical="top"/>
    </xf>
    <xf numFmtId="0" fontId="0" fillId="9" borderId="2" xfId="0" applyFill="1" applyBorder="1" applyAlignment="1">
      <alignment wrapText="1"/>
    </xf>
    <xf numFmtId="0" fontId="0" fillId="8" borderId="3" xfId="0" applyFill="1" applyBorder="1"/>
    <xf numFmtId="2" fontId="0" fillId="8" borderId="3" xfId="0" applyNumberFormat="1" applyFill="1" applyBorder="1" applyAlignment="1">
      <alignment vertical="top"/>
    </xf>
    <xf numFmtId="0" fontId="9" fillId="8" borderId="2" xfId="0" applyFont="1" applyFill="1" applyBorder="1" applyAlignment="1">
      <alignment vertical="top" wrapText="1"/>
    </xf>
    <xf numFmtId="0" fontId="24" fillId="8" borderId="2" xfId="0" applyFont="1" applyFill="1" applyBorder="1" applyAlignment="1">
      <alignment vertical="top" wrapText="1"/>
    </xf>
    <xf numFmtId="0" fontId="2" fillId="8" borderId="0" xfId="0" applyFont="1" applyFill="1" applyAlignment="1">
      <alignment vertical="top" wrapText="1"/>
    </xf>
    <xf numFmtId="0" fontId="0" fillId="8" borderId="0" xfId="0" applyFill="1" applyAlignment="1">
      <alignment wrapText="1"/>
    </xf>
    <xf numFmtId="0" fontId="23" fillId="8" borderId="0" xfId="0" applyFont="1" applyFill="1" applyBorder="1" applyAlignment="1">
      <alignment horizontal="left" wrapText="1" indent="2"/>
    </xf>
    <xf numFmtId="0" fontId="0" fillId="0" borderId="0" xfId="0" applyFill="1"/>
    <xf numFmtId="0" fontId="9" fillId="0" borderId="2" xfId="0" applyFont="1" applyFill="1" applyBorder="1" applyAlignment="1">
      <alignment vertical="top" wrapText="1"/>
    </xf>
    <xf numFmtId="0" fontId="2" fillId="0" borderId="2" xfId="0" applyFont="1" applyFill="1" applyBorder="1" applyAlignment="1">
      <alignment vertical="top" wrapText="1"/>
    </xf>
    <xf numFmtId="0" fontId="23" fillId="0" borderId="0" xfId="0" applyFont="1" applyFill="1" applyBorder="1" applyAlignment="1">
      <alignment horizontal="left" wrapText="1" indent="2"/>
    </xf>
    <xf numFmtId="0" fontId="0" fillId="0" borderId="3" xfId="0" applyFill="1" applyBorder="1" applyAlignment="1">
      <alignment wrapText="1"/>
    </xf>
    <xf numFmtId="0" fontId="2" fillId="0" borderId="3" xfId="0" applyFont="1" applyFill="1" applyBorder="1" applyAlignment="1">
      <alignment vertical="top" wrapText="1"/>
    </xf>
    <xf numFmtId="0" fontId="0" fillId="0" borderId="2" xfId="0" applyFill="1" applyBorder="1"/>
    <xf numFmtId="0" fontId="23" fillId="0" borderId="0" xfId="0" applyFont="1" applyFill="1" applyBorder="1" applyAlignment="1">
      <alignment vertical="top" wrapText="1"/>
    </xf>
    <xf numFmtId="0" fontId="2" fillId="0" borderId="0" xfId="0" applyFont="1" applyFill="1" applyBorder="1" applyAlignment="1">
      <alignment horizontal="left" wrapText="1" indent="2"/>
    </xf>
    <xf numFmtId="0" fontId="0" fillId="0" borderId="0" xfId="0" applyFill="1" applyBorder="1" applyAlignment="1">
      <alignment wrapText="1"/>
    </xf>
    <xf numFmtId="0" fontId="0" fillId="0" borderId="0" xfId="0" applyFill="1" applyAlignment="1">
      <alignment wrapText="1"/>
    </xf>
    <xf numFmtId="0" fontId="0" fillId="0" borderId="2" xfId="0" applyFill="1" applyBorder="1" applyAlignment="1">
      <alignment wrapText="1"/>
    </xf>
    <xf numFmtId="0" fontId="9" fillId="0" borderId="0" xfId="0" applyFont="1" applyFill="1" applyBorder="1" applyAlignment="1">
      <alignment vertical="top" wrapText="1"/>
    </xf>
    <xf numFmtId="0" fontId="23" fillId="0" borderId="3" xfId="0" applyFont="1" applyFill="1" applyBorder="1" applyAlignment="1">
      <alignment vertical="top" wrapText="1"/>
    </xf>
    <xf numFmtId="0" fontId="23" fillId="0" borderId="2" xfId="0" applyFont="1" applyFill="1" applyBorder="1" applyAlignment="1">
      <alignment vertical="top" wrapText="1"/>
    </xf>
    <xf numFmtId="0" fontId="24" fillId="0" borderId="0" xfId="0" applyFont="1" applyFill="1" applyBorder="1" applyAlignment="1">
      <alignment vertical="top" wrapText="1"/>
    </xf>
    <xf numFmtId="0" fontId="24" fillId="0" borderId="2" xfId="0" applyFont="1" applyFill="1" applyBorder="1" applyAlignment="1">
      <alignment vertical="top" wrapText="1"/>
    </xf>
    <xf numFmtId="0" fontId="2" fillId="0" borderId="0" xfId="0" applyFont="1" applyFill="1" applyAlignment="1">
      <alignment vertical="top" wrapText="1"/>
    </xf>
    <xf numFmtId="0" fontId="0" fillId="8" borderId="2" xfId="0" applyFont="1" applyFill="1" applyBorder="1" applyAlignment="1">
      <alignment wrapText="1"/>
    </xf>
    <xf numFmtId="0" fontId="0" fillId="8" borderId="2" xfId="0" applyFont="1" applyFill="1" applyBorder="1" applyAlignment="1">
      <alignment vertical="top" wrapText="1"/>
    </xf>
    <xf numFmtId="0" fontId="2" fillId="8" borderId="3" xfId="0" applyFont="1" applyFill="1" applyBorder="1" applyAlignment="1">
      <alignment horizontal="left" wrapText="1" indent="2"/>
    </xf>
    <xf numFmtId="0" fontId="2" fillId="8" borderId="2" xfId="0" applyFont="1" applyFill="1" applyBorder="1" applyAlignment="1">
      <alignment horizontal="left" wrapText="1"/>
    </xf>
    <xf numFmtId="0" fontId="0" fillId="8" borderId="0" xfId="0" applyFont="1" applyFill="1" applyBorder="1" applyAlignment="1">
      <alignment vertical="top" wrapText="1"/>
    </xf>
    <xf numFmtId="0" fontId="0" fillId="8" borderId="3" xfId="0" applyFont="1" applyFill="1" applyBorder="1"/>
    <xf numFmtId="0" fontId="4" fillId="8" borderId="3" xfId="0" applyFont="1" applyFill="1" applyBorder="1" applyAlignment="1">
      <alignment horizontal="left" wrapText="1"/>
    </xf>
    <xf numFmtId="0" fontId="5" fillId="0" borderId="0" xfId="0" applyFont="1" applyFill="1" applyAlignment="1">
      <alignment wrapText="1"/>
    </xf>
    <xf numFmtId="0" fontId="0" fillId="0" borderId="2" xfId="0" applyFill="1" applyBorder="1" applyAlignment="1">
      <alignment vertical="top"/>
    </xf>
    <xf numFmtId="0" fontId="4" fillId="0" borderId="2" xfId="0" applyFont="1" applyFill="1" applyBorder="1" applyAlignment="1">
      <alignment vertical="top" wrapText="1"/>
    </xf>
    <xf numFmtId="0" fontId="4" fillId="0" borderId="0" xfId="0" applyFont="1" applyFill="1" applyBorder="1" applyAlignment="1">
      <alignment vertical="top" wrapText="1"/>
    </xf>
    <xf numFmtId="0" fontId="0" fillId="0" borderId="0" xfId="0" applyFill="1" applyBorder="1" applyAlignment="1">
      <alignment vertical="top"/>
    </xf>
    <xf numFmtId="0" fontId="4" fillId="0" borderId="3" xfId="0" applyFont="1" applyFill="1"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6" fillId="0" borderId="0" xfId="0" applyFont="1" applyFill="1" applyBorder="1" applyAlignment="1">
      <alignment vertical="top" wrapText="1"/>
    </xf>
    <xf numFmtId="0" fontId="0" fillId="0" borderId="3" xfId="0" applyFill="1" applyBorder="1"/>
    <xf numFmtId="0" fontId="0" fillId="0" borderId="3" xfId="0" applyFill="1" applyBorder="1" applyAlignment="1">
      <alignment vertical="top" wrapText="1"/>
    </xf>
    <xf numFmtId="0" fontId="2" fillId="8" borderId="2" xfId="0" applyFont="1" applyFill="1" applyBorder="1" applyAlignment="1">
      <alignment horizontal="left" vertical="top" wrapText="1" indent="2"/>
    </xf>
    <xf numFmtId="0" fontId="2" fillId="0" borderId="2" xfId="0" applyFont="1" applyBorder="1" applyAlignment="1">
      <alignment horizontal="left" vertical="top" wrapText="1"/>
    </xf>
    <xf numFmtId="0" fontId="2" fillId="0" borderId="0" xfId="0" applyFont="1" applyBorder="1" applyAlignment="1">
      <alignment horizontal="left" wrapText="1" indent="2"/>
    </xf>
    <xf numFmtId="0" fontId="0" fillId="0" borderId="0" xfId="0" applyBorder="1" applyAlignment="1">
      <alignment horizontal="left" vertical="top" wrapText="1"/>
    </xf>
    <xf numFmtId="0" fontId="0" fillId="0" borderId="2" xfId="0" applyBorder="1" applyAlignment="1">
      <alignment vertical="top" wrapText="1"/>
    </xf>
    <xf numFmtId="0" fontId="0" fillId="0" borderId="2" xfId="0" applyBorder="1" applyAlignment="1">
      <alignment horizontal="left" vertical="top" wrapText="1"/>
    </xf>
    <xf numFmtId="0" fontId="2" fillId="0" borderId="3" xfId="0" applyFont="1" applyBorder="1" applyAlignment="1">
      <alignment horizontal="left" wrapText="1" indent="2"/>
    </xf>
    <xf numFmtId="0" fontId="2" fillId="0" borderId="3" xfId="0" applyFont="1" applyBorder="1" applyAlignment="1">
      <alignment horizontal="left" vertical="top" wrapText="1"/>
    </xf>
    <xf numFmtId="0" fontId="0" fillId="7" borderId="0" xfId="0" applyFill="1" applyBorder="1" applyAlignment="1">
      <alignment vertical="top"/>
    </xf>
    <xf numFmtId="0" fontId="0" fillId="8" borderId="0" xfId="0" applyFill="1" applyAlignment="1">
      <alignment horizontal="center" vertical="center" wrapText="1"/>
    </xf>
    <xf numFmtId="0" fontId="0" fillId="0" borderId="0" xfId="0" applyAlignment="1">
      <alignment wrapText="1"/>
    </xf>
    <xf numFmtId="0" fontId="0" fillId="0" borderId="0" xfId="0" applyAlignment="1">
      <alignment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chart>
    <c:title>
      <c:layout/>
      <c:overlay val="0"/>
    </c:title>
    <c:autoTitleDeleted val="0"/>
    <c:plotArea>
      <c:layout/>
      <c:barChart>
        <c:barDir val="col"/>
        <c:grouping val="clustered"/>
        <c:varyColors val="0"/>
        <c:ser>
          <c:idx val="0"/>
          <c:order val="0"/>
          <c:tx>
            <c:strRef>
              <c:f>Sheet2!$A$17</c:f>
              <c:strCache>
                <c:ptCount val="1"/>
                <c:pt idx="0">
                  <c:v>Length of Cycle</c:v>
                </c:pt>
              </c:strCache>
            </c:strRef>
          </c:tx>
          <c:invertIfNegative val="0"/>
          <c:cat>
            <c:strRef>
              <c:f>Sheet2!$A$18:$A$24</c:f>
              <c:strCache>
                <c:ptCount val="7"/>
                <c:pt idx="0">
                  <c:v>2 years</c:v>
                </c:pt>
                <c:pt idx="1">
                  <c:v>3 years</c:v>
                </c:pt>
                <c:pt idx="2">
                  <c:v>4 years</c:v>
                </c:pt>
                <c:pt idx="3">
                  <c:v>5 years</c:v>
                </c:pt>
                <c:pt idx="4">
                  <c:v>6 years</c:v>
                </c:pt>
                <c:pt idx="5">
                  <c:v>7 years</c:v>
                </c:pt>
                <c:pt idx="6">
                  <c:v>no credit system</c:v>
                </c:pt>
              </c:strCache>
            </c:strRef>
          </c:cat>
          <c:val>
            <c:numRef>
              <c:f>Sheet2!$B$18:$B$24</c:f>
              <c:numCache>
                <c:formatCode>General</c:formatCode>
                <c:ptCount val="7"/>
                <c:pt idx="0">
                  <c:v>0</c:v>
                </c:pt>
                <c:pt idx="1">
                  <c:v>7</c:v>
                </c:pt>
                <c:pt idx="2">
                  <c:v>1</c:v>
                </c:pt>
                <c:pt idx="3">
                  <c:v>10</c:v>
                </c:pt>
                <c:pt idx="4">
                  <c:v>3</c:v>
                </c:pt>
                <c:pt idx="5">
                  <c:v>1</c:v>
                </c:pt>
                <c:pt idx="6">
                  <c:v>6</c:v>
                </c:pt>
              </c:numCache>
            </c:numRef>
          </c:val>
        </c:ser>
        <c:dLbls>
          <c:showLegendKey val="0"/>
          <c:showVal val="0"/>
          <c:showCatName val="0"/>
          <c:showSerName val="0"/>
          <c:showPercent val="0"/>
          <c:showBubbleSize val="0"/>
        </c:dLbls>
        <c:gapWidth val="150"/>
        <c:axId val="79265792"/>
        <c:axId val="79268480"/>
      </c:barChart>
      <c:catAx>
        <c:axId val="79265792"/>
        <c:scaling>
          <c:orientation val="minMax"/>
        </c:scaling>
        <c:delete val="0"/>
        <c:axPos val="b"/>
        <c:numFmt formatCode="General" sourceLinked="1"/>
        <c:majorTickMark val="out"/>
        <c:minorTickMark val="none"/>
        <c:tickLblPos val="nextTo"/>
        <c:crossAx val="79268480"/>
        <c:crosses val="autoZero"/>
        <c:auto val="1"/>
        <c:lblAlgn val="ctr"/>
        <c:lblOffset val="100"/>
        <c:noMultiLvlLbl val="0"/>
      </c:catAx>
      <c:valAx>
        <c:axId val="79268480"/>
        <c:scaling>
          <c:orientation val="minMax"/>
        </c:scaling>
        <c:delete val="0"/>
        <c:axPos val="l"/>
        <c:majorGridlines/>
        <c:numFmt formatCode="General" sourceLinked="1"/>
        <c:majorTickMark val="out"/>
        <c:minorTickMark val="none"/>
        <c:tickLblPos val="nextTo"/>
        <c:crossAx val="79265792"/>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Sheet2!$A$75:$A$81</c:f>
              <c:strCache>
                <c:ptCount val="7"/>
                <c:pt idx="0">
                  <c:v>By the individual doctor</c:v>
                </c:pt>
                <c:pt idx="1">
                  <c:v>By grant to the doctor from employer</c:v>
                </c:pt>
                <c:pt idx="2">
                  <c:v>By grant to the doctor from the state body</c:v>
                </c:pt>
                <c:pt idx="3">
                  <c:v>Funded content provided by the employer</c:v>
                </c:pt>
                <c:pt idx="4">
                  <c:v>Funded content provided by the state body</c:v>
                </c:pt>
                <c:pt idx="5">
                  <c:v>Funded by CME Providers</c:v>
                </c:pt>
                <c:pt idx="6">
                  <c:v>Other</c:v>
                </c:pt>
              </c:strCache>
            </c:strRef>
          </c:cat>
          <c:val>
            <c:numRef>
              <c:f>Sheet2!$B$75:$B$81</c:f>
              <c:numCache>
                <c:formatCode>General</c:formatCode>
                <c:ptCount val="7"/>
                <c:pt idx="0">
                  <c:v>24</c:v>
                </c:pt>
                <c:pt idx="1">
                  <c:v>13</c:v>
                </c:pt>
                <c:pt idx="2">
                  <c:v>7</c:v>
                </c:pt>
                <c:pt idx="3">
                  <c:v>10</c:v>
                </c:pt>
                <c:pt idx="4">
                  <c:v>3</c:v>
                </c:pt>
                <c:pt idx="5">
                  <c:v>9</c:v>
                </c:pt>
                <c:pt idx="6">
                  <c:v>2</c:v>
                </c:pt>
              </c:numCache>
            </c:numRef>
          </c:val>
        </c:ser>
        <c:ser>
          <c:idx val="1"/>
          <c:order val="1"/>
          <c:invertIfNegative val="0"/>
          <c:cat>
            <c:strRef>
              <c:f>Sheet2!$A$75:$A$81</c:f>
              <c:strCache>
                <c:ptCount val="7"/>
                <c:pt idx="0">
                  <c:v>By the individual doctor</c:v>
                </c:pt>
                <c:pt idx="1">
                  <c:v>By grant to the doctor from employer</c:v>
                </c:pt>
                <c:pt idx="2">
                  <c:v>By grant to the doctor from the state body</c:v>
                </c:pt>
                <c:pt idx="3">
                  <c:v>Funded content provided by the employer</c:v>
                </c:pt>
                <c:pt idx="4">
                  <c:v>Funded content provided by the state body</c:v>
                </c:pt>
                <c:pt idx="5">
                  <c:v>Funded by CME Providers</c:v>
                </c:pt>
                <c:pt idx="6">
                  <c:v>Other</c:v>
                </c:pt>
              </c:strCache>
            </c:strRef>
          </c:cat>
          <c:val>
            <c:numRef>
              <c:f>Sheet2!$D$75:$D$81</c:f>
              <c:numCache>
                <c:formatCode>General</c:formatCode>
                <c:ptCount val="7"/>
                <c:pt idx="0">
                  <c:v>5</c:v>
                </c:pt>
                <c:pt idx="1">
                  <c:v>1</c:v>
                </c:pt>
                <c:pt idx="2">
                  <c:v>2</c:v>
                </c:pt>
                <c:pt idx="3">
                  <c:v>3</c:v>
                </c:pt>
                <c:pt idx="4">
                  <c:v>1</c:v>
                </c:pt>
                <c:pt idx="5">
                  <c:v>1</c:v>
                </c:pt>
                <c:pt idx="6">
                  <c:v>1</c:v>
                </c:pt>
              </c:numCache>
            </c:numRef>
          </c:val>
        </c:ser>
        <c:dLbls>
          <c:showLegendKey val="0"/>
          <c:showVal val="0"/>
          <c:showCatName val="0"/>
          <c:showSerName val="0"/>
          <c:showPercent val="0"/>
          <c:showBubbleSize val="0"/>
        </c:dLbls>
        <c:gapWidth val="150"/>
        <c:axId val="116531200"/>
        <c:axId val="116560256"/>
      </c:barChart>
      <c:catAx>
        <c:axId val="116531200"/>
        <c:scaling>
          <c:orientation val="minMax"/>
        </c:scaling>
        <c:delete val="0"/>
        <c:axPos val="b"/>
        <c:majorTickMark val="out"/>
        <c:minorTickMark val="none"/>
        <c:tickLblPos val="nextTo"/>
        <c:crossAx val="116560256"/>
        <c:crosses val="autoZero"/>
        <c:auto val="1"/>
        <c:lblAlgn val="ctr"/>
        <c:lblOffset val="100"/>
        <c:noMultiLvlLbl val="0"/>
      </c:catAx>
      <c:valAx>
        <c:axId val="116560256"/>
        <c:scaling>
          <c:orientation val="minMax"/>
        </c:scaling>
        <c:delete val="0"/>
        <c:axPos val="l"/>
        <c:majorGridlines/>
        <c:numFmt formatCode="General" sourceLinked="1"/>
        <c:majorTickMark val="out"/>
        <c:minorTickMark val="none"/>
        <c:tickLblPos val="nextTo"/>
        <c:crossAx val="11653120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Sheet2!$A$26:$A$30</c:f>
              <c:strCache>
                <c:ptCount val="5"/>
                <c:pt idx="0">
                  <c:v>Coutries 1/3/6</c:v>
                </c:pt>
                <c:pt idx="1">
                  <c:v>Countries 1/x/6</c:v>
                </c:pt>
                <c:pt idx="2">
                  <c:v>Countries 1/4/8</c:v>
                </c:pt>
                <c:pt idx="3">
                  <c:v>Countries 1/x/x</c:v>
                </c:pt>
                <c:pt idx="4">
                  <c:v>other </c:v>
                </c:pt>
              </c:strCache>
            </c:strRef>
          </c:cat>
          <c:val>
            <c:numRef>
              <c:f>Sheet2!$B$26:$B$30</c:f>
              <c:numCache>
                <c:formatCode>General</c:formatCode>
                <c:ptCount val="5"/>
                <c:pt idx="0">
                  <c:v>10</c:v>
                </c:pt>
                <c:pt idx="1">
                  <c:v>2</c:v>
                </c:pt>
                <c:pt idx="2">
                  <c:v>3</c:v>
                </c:pt>
                <c:pt idx="3">
                  <c:v>4</c:v>
                </c:pt>
                <c:pt idx="4">
                  <c:v>5</c:v>
                </c:pt>
              </c:numCache>
            </c:numRef>
          </c:val>
        </c:ser>
        <c:ser>
          <c:idx val="1"/>
          <c:order val="1"/>
          <c:invertIfNegative val="0"/>
          <c:cat>
            <c:strRef>
              <c:f>Sheet2!$A$26:$A$30</c:f>
              <c:strCache>
                <c:ptCount val="5"/>
                <c:pt idx="0">
                  <c:v>Coutries 1/3/6</c:v>
                </c:pt>
                <c:pt idx="1">
                  <c:v>Countries 1/x/6</c:v>
                </c:pt>
                <c:pt idx="2">
                  <c:v>Countries 1/4/8</c:v>
                </c:pt>
                <c:pt idx="3">
                  <c:v>Countries 1/x/x</c:v>
                </c:pt>
                <c:pt idx="4">
                  <c:v>other </c:v>
                </c:pt>
              </c:strCache>
            </c:strRef>
          </c:cat>
          <c:val>
            <c:numRef>
              <c:f>Sheet2!$D$26:$D$30</c:f>
              <c:numCache>
                <c:formatCode>General</c:formatCode>
                <c:ptCount val="5"/>
                <c:pt idx="0">
                  <c:v>1</c:v>
                </c:pt>
                <c:pt idx="1">
                  <c:v>1</c:v>
                </c:pt>
                <c:pt idx="3">
                  <c:v>2</c:v>
                </c:pt>
              </c:numCache>
            </c:numRef>
          </c:val>
        </c:ser>
        <c:dLbls>
          <c:showLegendKey val="0"/>
          <c:showVal val="0"/>
          <c:showCatName val="0"/>
          <c:showSerName val="0"/>
          <c:showPercent val="0"/>
          <c:showBubbleSize val="0"/>
        </c:dLbls>
        <c:gapWidth val="150"/>
        <c:axId val="116561792"/>
        <c:axId val="116565504"/>
      </c:barChart>
      <c:catAx>
        <c:axId val="116561792"/>
        <c:scaling>
          <c:orientation val="minMax"/>
        </c:scaling>
        <c:delete val="0"/>
        <c:axPos val="b"/>
        <c:majorTickMark val="out"/>
        <c:minorTickMark val="none"/>
        <c:tickLblPos val="nextTo"/>
        <c:crossAx val="116565504"/>
        <c:crosses val="autoZero"/>
        <c:auto val="1"/>
        <c:lblAlgn val="ctr"/>
        <c:lblOffset val="100"/>
        <c:noMultiLvlLbl val="0"/>
      </c:catAx>
      <c:valAx>
        <c:axId val="116565504"/>
        <c:scaling>
          <c:orientation val="minMax"/>
        </c:scaling>
        <c:delete val="0"/>
        <c:axPos val="l"/>
        <c:majorGridlines/>
        <c:numFmt formatCode="General" sourceLinked="1"/>
        <c:majorTickMark val="out"/>
        <c:minorTickMark val="none"/>
        <c:tickLblPos val="nextTo"/>
        <c:crossAx val="11656179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Sheet2!$A$44:$A$49</c:f>
              <c:strCache>
                <c:ptCount val="6"/>
                <c:pt idx="0">
                  <c:v>No sanctions</c:v>
                </c:pt>
                <c:pt idx="1">
                  <c:v>Professional (explain in the comment box below)</c:v>
                </c:pt>
                <c:pt idx="2">
                  <c:v>Loss of Licence</c:v>
                </c:pt>
                <c:pt idx="3">
                  <c:v>Limitations imposed by insurers</c:v>
                </c:pt>
                <c:pt idx="4">
                  <c:v>Loss of contract with an insurer</c:v>
                </c:pt>
                <c:pt idx="5">
                  <c:v>Other</c:v>
                </c:pt>
              </c:strCache>
            </c:strRef>
          </c:cat>
          <c:val>
            <c:numRef>
              <c:f>Sheet2!$B$44:$B$49</c:f>
              <c:numCache>
                <c:formatCode>General</c:formatCode>
                <c:ptCount val="6"/>
                <c:pt idx="0">
                  <c:v>13</c:v>
                </c:pt>
                <c:pt idx="1">
                  <c:v>7</c:v>
                </c:pt>
                <c:pt idx="2">
                  <c:v>10</c:v>
                </c:pt>
                <c:pt idx="3">
                  <c:v>2</c:v>
                </c:pt>
                <c:pt idx="4">
                  <c:v>0</c:v>
                </c:pt>
                <c:pt idx="5">
                  <c:v>1</c:v>
                </c:pt>
              </c:numCache>
            </c:numRef>
          </c:val>
        </c:ser>
        <c:ser>
          <c:idx val="1"/>
          <c:order val="1"/>
          <c:invertIfNegative val="0"/>
          <c:cat>
            <c:strRef>
              <c:f>Sheet2!$A$44:$A$49</c:f>
              <c:strCache>
                <c:ptCount val="6"/>
                <c:pt idx="0">
                  <c:v>No sanctions</c:v>
                </c:pt>
                <c:pt idx="1">
                  <c:v>Professional (explain in the comment box below)</c:v>
                </c:pt>
                <c:pt idx="2">
                  <c:v>Loss of Licence</c:v>
                </c:pt>
                <c:pt idx="3">
                  <c:v>Limitations imposed by insurers</c:v>
                </c:pt>
                <c:pt idx="4">
                  <c:v>Loss of contract with an insurer</c:v>
                </c:pt>
                <c:pt idx="5">
                  <c:v>Other</c:v>
                </c:pt>
              </c:strCache>
            </c:strRef>
          </c:cat>
          <c:val>
            <c:numRef>
              <c:f>Sheet2!$D$44:$D$49</c:f>
              <c:numCache>
                <c:formatCode>General</c:formatCode>
                <c:ptCount val="6"/>
                <c:pt idx="0">
                  <c:v>3</c:v>
                </c:pt>
                <c:pt idx="1">
                  <c:v>2</c:v>
                </c:pt>
                <c:pt idx="2">
                  <c:v>1</c:v>
                </c:pt>
              </c:numCache>
            </c:numRef>
          </c:val>
        </c:ser>
        <c:dLbls>
          <c:showLegendKey val="0"/>
          <c:showVal val="0"/>
          <c:showCatName val="0"/>
          <c:showSerName val="0"/>
          <c:showPercent val="0"/>
          <c:showBubbleSize val="0"/>
        </c:dLbls>
        <c:gapWidth val="150"/>
        <c:axId val="120167424"/>
        <c:axId val="120173696"/>
      </c:barChart>
      <c:catAx>
        <c:axId val="120167424"/>
        <c:scaling>
          <c:orientation val="minMax"/>
        </c:scaling>
        <c:delete val="0"/>
        <c:axPos val="b"/>
        <c:majorTickMark val="out"/>
        <c:minorTickMark val="none"/>
        <c:tickLblPos val="nextTo"/>
        <c:crossAx val="120173696"/>
        <c:crosses val="autoZero"/>
        <c:auto val="1"/>
        <c:lblAlgn val="ctr"/>
        <c:lblOffset val="100"/>
        <c:noMultiLvlLbl val="0"/>
      </c:catAx>
      <c:valAx>
        <c:axId val="120173696"/>
        <c:scaling>
          <c:orientation val="minMax"/>
        </c:scaling>
        <c:delete val="0"/>
        <c:axPos val="l"/>
        <c:majorGridlines/>
        <c:numFmt formatCode="General" sourceLinked="1"/>
        <c:majorTickMark val="out"/>
        <c:minorTickMark val="none"/>
        <c:tickLblPos val="nextTo"/>
        <c:crossAx val="12016742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Sheet2!$A$93:$A$102</c:f>
              <c:strCache>
                <c:ptCount val="10"/>
                <c:pt idx="0">
                  <c:v>Attending Live Educational Events</c:v>
                </c:pt>
                <c:pt idx="1">
                  <c:v>Personal learning</c:v>
                </c:pt>
                <c:pt idx="2">
                  <c:v>Peer Review Activities</c:v>
                </c:pt>
                <c:pt idx="3">
                  <c:v>Internet-based Activities</c:v>
                </c:pt>
                <c:pt idx="4">
                  <c:v>Lecturing</c:v>
                </c:pt>
                <c:pt idx="5">
                  <c:v>Publishing</c:v>
                </c:pt>
                <c:pt idx="6">
                  <c:v>Communication skills</c:v>
                </c:pt>
                <c:pt idx="7">
                  <c:v>Economical skills</c:v>
                </c:pt>
                <c:pt idx="8">
                  <c:v>Legal skills</c:v>
                </c:pt>
                <c:pt idx="9">
                  <c:v>Other</c:v>
                </c:pt>
              </c:strCache>
            </c:strRef>
          </c:cat>
          <c:val>
            <c:numRef>
              <c:f>Sheet2!$B$93:$B$102</c:f>
              <c:numCache>
                <c:formatCode>General</c:formatCode>
                <c:ptCount val="10"/>
                <c:pt idx="0">
                  <c:v>26</c:v>
                </c:pt>
                <c:pt idx="1">
                  <c:v>21</c:v>
                </c:pt>
                <c:pt idx="2">
                  <c:v>15</c:v>
                </c:pt>
                <c:pt idx="3">
                  <c:v>22</c:v>
                </c:pt>
                <c:pt idx="4">
                  <c:v>22</c:v>
                </c:pt>
                <c:pt idx="5">
                  <c:v>20</c:v>
                </c:pt>
                <c:pt idx="6">
                  <c:v>12</c:v>
                </c:pt>
                <c:pt idx="7">
                  <c:v>11</c:v>
                </c:pt>
                <c:pt idx="8">
                  <c:v>13</c:v>
                </c:pt>
                <c:pt idx="9">
                  <c:v>2</c:v>
                </c:pt>
              </c:numCache>
            </c:numRef>
          </c:val>
        </c:ser>
        <c:ser>
          <c:idx val="1"/>
          <c:order val="1"/>
          <c:invertIfNegative val="0"/>
          <c:cat>
            <c:strRef>
              <c:f>Sheet2!$A$93:$A$102</c:f>
              <c:strCache>
                <c:ptCount val="10"/>
                <c:pt idx="0">
                  <c:v>Attending Live Educational Events</c:v>
                </c:pt>
                <c:pt idx="1">
                  <c:v>Personal learning</c:v>
                </c:pt>
                <c:pt idx="2">
                  <c:v>Peer Review Activities</c:v>
                </c:pt>
                <c:pt idx="3">
                  <c:v>Internet-based Activities</c:v>
                </c:pt>
                <c:pt idx="4">
                  <c:v>Lecturing</c:v>
                </c:pt>
                <c:pt idx="5">
                  <c:v>Publishing</c:v>
                </c:pt>
                <c:pt idx="6">
                  <c:v>Communication skills</c:v>
                </c:pt>
                <c:pt idx="7">
                  <c:v>Economical skills</c:v>
                </c:pt>
                <c:pt idx="8">
                  <c:v>Legal skills</c:v>
                </c:pt>
                <c:pt idx="9">
                  <c:v>Other</c:v>
                </c:pt>
              </c:strCache>
            </c:strRef>
          </c:cat>
          <c:val>
            <c:numRef>
              <c:f>Sheet2!$D$93:$D$102</c:f>
              <c:numCache>
                <c:formatCode>General</c:formatCode>
                <c:ptCount val="10"/>
                <c:pt idx="0">
                  <c:v>5</c:v>
                </c:pt>
                <c:pt idx="1">
                  <c:v>5</c:v>
                </c:pt>
                <c:pt idx="2">
                  <c:v>4</c:v>
                </c:pt>
                <c:pt idx="3">
                  <c:v>4</c:v>
                </c:pt>
                <c:pt idx="4">
                  <c:v>5</c:v>
                </c:pt>
                <c:pt idx="5">
                  <c:v>5</c:v>
                </c:pt>
                <c:pt idx="6">
                  <c:v>1</c:v>
                </c:pt>
                <c:pt idx="7">
                  <c:v>0</c:v>
                </c:pt>
              </c:numCache>
            </c:numRef>
          </c:val>
        </c:ser>
        <c:dLbls>
          <c:showLegendKey val="0"/>
          <c:showVal val="0"/>
          <c:showCatName val="0"/>
          <c:showSerName val="0"/>
          <c:showPercent val="0"/>
          <c:showBubbleSize val="0"/>
        </c:dLbls>
        <c:gapWidth val="150"/>
        <c:axId val="116530560"/>
        <c:axId val="116563968"/>
      </c:barChart>
      <c:catAx>
        <c:axId val="116530560"/>
        <c:scaling>
          <c:orientation val="minMax"/>
        </c:scaling>
        <c:delete val="0"/>
        <c:axPos val="l"/>
        <c:majorTickMark val="out"/>
        <c:minorTickMark val="none"/>
        <c:tickLblPos val="nextTo"/>
        <c:crossAx val="116563968"/>
        <c:crosses val="autoZero"/>
        <c:auto val="1"/>
        <c:lblAlgn val="ctr"/>
        <c:lblOffset val="100"/>
        <c:noMultiLvlLbl val="0"/>
      </c:catAx>
      <c:valAx>
        <c:axId val="116563968"/>
        <c:scaling>
          <c:orientation val="minMax"/>
        </c:scaling>
        <c:delete val="0"/>
        <c:axPos val="b"/>
        <c:majorGridlines/>
        <c:numFmt formatCode="General" sourceLinked="1"/>
        <c:majorTickMark val="out"/>
        <c:minorTickMark val="none"/>
        <c:tickLblPos val="nextTo"/>
        <c:crossAx val="11653056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85725</xdr:colOff>
      <xdr:row>17</xdr:row>
      <xdr:rowOff>95250</xdr:rowOff>
    </xdr:from>
    <xdr:to>
      <xdr:col>12</xdr:col>
      <xdr:colOff>390525</xdr:colOff>
      <xdr:row>20</xdr:row>
      <xdr:rowOff>1123950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263338</xdr:colOff>
      <xdr:row>74</xdr:row>
      <xdr:rowOff>1967753</xdr:rowOff>
    </xdr:from>
    <xdr:to>
      <xdr:col>13</xdr:col>
      <xdr:colOff>599515</xdr:colOff>
      <xdr:row>74</xdr:row>
      <xdr:rowOff>4710953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521073</xdr:colOff>
      <xdr:row>25</xdr:row>
      <xdr:rowOff>365312</xdr:rowOff>
    </xdr:from>
    <xdr:to>
      <xdr:col>15</xdr:col>
      <xdr:colOff>252131</xdr:colOff>
      <xdr:row>27</xdr:row>
      <xdr:rowOff>441512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28014</xdr:colOff>
      <xdr:row>43</xdr:row>
      <xdr:rowOff>1411941</xdr:rowOff>
    </xdr:from>
    <xdr:to>
      <xdr:col>14</xdr:col>
      <xdr:colOff>364190</xdr:colOff>
      <xdr:row>45</xdr:row>
      <xdr:rowOff>105336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341779</xdr:colOff>
      <xdr:row>92</xdr:row>
      <xdr:rowOff>1922930</xdr:rowOff>
    </xdr:from>
    <xdr:to>
      <xdr:col>14</xdr:col>
      <xdr:colOff>72838</xdr:colOff>
      <xdr:row>92</xdr:row>
      <xdr:rowOff>4666130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bblee@gmc-uk.org" TargetMode="External"/><Relationship Id="rId1" Type="http://schemas.openxmlformats.org/officeDocument/2006/relationships/hyperlink" Target="mailto:jan.skrha@lf1.cuni.c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71"/>
  <sheetViews>
    <sheetView topLeftCell="BN49" zoomScale="85" zoomScaleNormal="85" workbookViewId="0">
      <selection activeCell="BR69" sqref="BR69:BR70"/>
    </sheetView>
  </sheetViews>
  <sheetFormatPr defaultRowHeight="15" customHeight="1" x14ac:dyDescent="0.25"/>
  <cols>
    <col min="1" max="7" width="26.140625" style="15" customWidth="1"/>
    <col min="8" max="9" width="23" style="15" customWidth="1"/>
    <col min="10" max="16" width="25.7109375" style="15" customWidth="1"/>
    <col min="17" max="17" width="25.7109375" style="16" customWidth="1"/>
    <col min="18" max="21" width="25.7109375" style="15" customWidth="1"/>
    <col min="22" max="22" width="25.7109375" style="17" customWidth="1"/>
    <col min="23" max="50" width="25.7109375" style="15" customWidth="1"/>
    <col min="51" max="51" width="25.7109375" style="17" customWidth="1"/>
    <col min="52" max="52" width="19.7109375" style="15" customWidth="1"/>
    <col min="53" max="53" width="24" style="15" customWidth="1"/>
    <col min="54" max="54" width="19" style="15" customWidth="1"/>
    <col min="55" max="55" width="30.7109375" style="15" customWidth="1"/>
    <col min="56" max="56" width="30.5703125" style="15" customWidth="1"/>
    <col min="57" max="57" width="20.7109375" style="15" customWidth="1"/>
    <col min="58" max="58" width="19.140625" style="15" customWidth="1"/>
    <col min="59" max="59" width="28.5703125" style="15" customWidth="1"/>
    <col min="60" max="60" width="23.42578125" style="15" customWidth="1"/>
    <col min="61" max="61" width="25.42578125" style="15" customWidth="1"/>
    <col min="62" max="62" width="31.140625" style="15" customWidth="1"/>
    <col min="63" max="63" width="22.42578125" style="15" customWidth="1"/>
    <col min="64" max="64" width="29.7109375" style="15" customWidth="1"/>
    <col min="65" max="65" width="27.85546875" style="189" customWidth="1"/>
    <col min="66" max="66" width="19.5703125" style="189" customWidth="1"/>
    <col min="67" max="67" width="23.42578125" style="15" customWidth="1"/>
    <col min="68" max="68" width="26.140625" style="15" customWidth="1"/>
    <col min="69" max="69" width="19.28515625" style="15" customWidth="1"/>
    <col min="70" max="70" width="21.7109375" style="15" customWidth="1"/>
    <col min="71" max="16384" width="9.140625" style="15"/>
  </cols>
  <sheetData>
    <row r="2" spans="1:70" ht="15" customHeight="1" x14ac:dyDescent="0.25">
      <c r="A2" s="15" t="s">
        <v>492</v>
      </c>
      <c r="T2" s="17"/>
      <c r="V2" s="15"/>
      <c r="AY2" s="15"/>
      <c r="BJ2" s="17"/>
    </row>
    <row r="3" spans="1:70" ht="38.25" customHeight="1" x14ac:dyDescent="0.25">
      <c r="A3" s="18" t="s">
        <v>325</v>
      </c>
      <c r="B3" s="18" t="s">
        <v>325</v>
      </c>
      <c r="C3" s="18" t="s">
        <v>371</v>
      </c>
      <c r="D3" s="18" t="s">
        <v>325</v>
      </c>
      <c r="E3" s="18" t="s">
        <v>325</v>
      </c>
      <c r="F3" s="18" t="s">
        <v>325</v>
      </c>
      <c r="G3" s="18" t="s">
        <v>371</v>
      </c>
      <c r="H3" s="18" t="s">
        <v>325</v>
      </c>
      <c r="I3" s="18" t="s">
        <v>325</v>
      </c>
      <c r="J3" s="101" t="s">
        <v>325</v>
      </c>
      <c r="K3" s="100" t="s">
        <v>325</v>
      </c>
      <c r="L3" s="18" t="s">
        <v>325</v>
      </c>
      <c r="M3" s="18" t="s">
        <v>325</v>
      </c>
      <c r="N3" s="18" t="s">
        <v>371</v>
      </c>
      <c r="O3" s="19" t="s">
        <v>325</v>
      </c>
      <c r="P3" s="18" t="s">
        <v>325</v>
      </c>
      <c r="Q3" s="20" t="s">
        <v>325</v>
      </c>
      <c r="R3" s="18" t="s">
        <v>325</v>
      </c>
      <c r="S3" s="100" t="s">
        <v>325</v>
      </c>
      <c r="T3" s="21" t="s">
        <v>325</v>
      </c>
      <c r="U3" s="18" t="s">
        <v>325</v>
      </c>
      <c r="V3" s="19" t="s">
        <v>325</v>
      </c>
      <c r="W3" s="100" t="s">
        <v>325</v>
      </c>
      <c r="X3" s="18" t="s">
        <v>325</v>
      </c>
      <c r="Y3" s="18" t="s">
        <v>325</v>
      </c>
      <c r="Z3" s="100" t="s">
        <v>325</v>
      </c>
      <c r="AA3" s="18" t="s">
        <v>325</v>
      </c>
      <c r="AB3" s="18" t="s">
        <v>325</v>
      </c>
      <c r="AC3" s="100" t="s">
        <v>325</v>
      </c>
      <c r="AD3" s="18" t="s">
        <v>325</v>
      </c>
      <c r="AE3" s="18" t="s">
        <v>325</v>
      </c>
      <c r="AF3" s="18" t="s">
        <v>325</v>
      </c>
      <c r="AG3" s="18" t="s">
        <v>325</v>
      </c>
      <c r="AH3" s="18" t="s">
        <v>325</v>
      </c>
      <c r="AI3" s="18" t="s">
        <v>325</v>
      </c>
      <c r="AJ3" s="18" t="s">
        <v>479</v>
      </c>
      <c r="AK3" s="18" t="s">
        <v>371</v>
      </c>
      <c r="AL3" s="18" t="s">
        <v>325</v>
      </c>
      <c r="AM3" s="18" t="s">
        <v>325</v>
      </c>
      <c r="AN3" s="18" t="s">
        <v>325</v>
      </c>
      <c r="AO3" s="18" t="s">
        <v>325</v>
      </c>
      <c r="AP3" s="100" t="s">
        <v>325</v>
      </c>
      <c r="AQ3" s="18" t="s">
        <v>325</v>
      </c>
      <c r="AR3" s="18" t="s">
        <v>325</v>
      </c>
      <c r="AS3" s="100" t="s">
        <v>325</v>
      </c>
      <c r="AT3" s="18" t="s">
        <v>325</v>
      </c>
      <c r="AU3" s="18" t="s">
        <v>325</v>
      </c>
      <c r="AV3" s="100" t="s">
        <v>325</v>
      </c>
      <c r="AW3" s="18" t="s">
        <v>325</v>
      </c>
      <c r="AX3" s="100" t="s">
        <v>325</v>
      </c>
      <c r="AY3" s="18" t="s">
        <v>325</v>
      </c>
      <c r="AZ3" s="100" t="s">
        <v>325</v>
      </c>
      <c r="BA3" s="18" t="s">
        <v>325</v>
      </c>
      <c r="BB3" s="18" t="s">
        <v>371</v>
      </c>
      <c r="BC3" s="18" t="s">
        <v>325</v>
      </c>
      <c r="BD3" s="18" t="s">
        <v>325</v>
      </c>
      <c r="BE3" s="18" t="s">
        <v>325</v>
      </c>
      <c r="BF3" s="18" t="s">
        <v>325</v>
      </c>
      <c r="BG3" s="18" t="s">
        <v>325</v>
      </c>
      <c r="BH3" s="18" t="s">
        <v>325</v>
      </c>
      <c r="BI3" s="18" t="s">
        <v>325</v>
      </c>
      <c r="BJ3" s="21" t="s">
        <v>371</v>
      </c>
      <c r="BK3" s="100" t="s">
        <v>325</v>
      </c>
      <c r="BL3" s="157" t="s">
        <v>325</v>
      </c>
      <c r="BM3" s="190" t="s">
        <v>325</v>
      </c>
      <c r="BN3" s="191"/>
      <c r="BO3" s="153" t="s">
        <v>325</v>
      </c>
      <c r="BR3" s="153" t="s">
        <v>325</v>
      </c>
    </row>
    <row r="4" spans="1:70" ht="24.95" customHeight="1" thickBot="1" x14ac:dyDescent="0.25">
      <c r="A4" s="13" t="s">
        <v>326</v>
      </c>
      <c r="B4" s="13" t="s">
        <v>326</v>
      </c>
      <c r="C4" s="13" t="s">
        <v>326</v>
      </c>
      <c r="D4" s="13" t="s">
        <v>326</v>
      </c>
      <c r="E4" s="13" t="s">
        <v>326</v>
      </c>
      <c r="F4" s="13" t="s">
        <v>326</v>
      </c>
      <c r="G4" s="13" t="s">
        <v>326</v>
      </c>
      <c r="H4" s="13" t="s">
        <v>326</v>
      </c>
      <c r="I4" s="13" t="s">
        <v>326</v>
      </c>
      <c r="J4" s="102" t="s">
        <v>326</v>
      </c>
      <c r="K4" s="102" t="s">
        <v>326</v>
      </c>
      <c r="L4" s="13" t="s">
        <v>326</v>
      </c>
      <c r="M4" s="13" t="s">
        <v>326</v>
      </c>
      <c r="N4" s="13" t="s">
        <v>326</v>
      </c>
      <c r="O4" s="13" t="s">
        <v>326</v>
      </c>
      <c r="P4" s="13" t="s">
        <v>326</v>
      </c>
      <c r="Q4" s="22" t="s">
        <v>326</v>
      </c>
      <c r="R4" s="13" t="s">
        <v>326</v>
      </c>
      <c r="S4" s="102" t="s">
        <v>326</v>
      </c>
      <c r="T4" s="23" t="s">
        <v>326</v>
      </c>
      <c r="U4" s="13" t="s">
        <v>326</v>
      </c>
      <c r="V4" s="13" t="s">
        <v>326</v>
      </c>
      <c r="W4" s="102" t="s">
        <v>326</v>
      </c>
      <c r="X4" s="13" t="s">
        <v>326</v>
      </c>
      <c r="Y4" s="13" t="s">
        <v>326</v>
      </c>
      <c r="Z4" s="105" t="s">
        <v>836</v>
      </c>
      <c r="AA4" s="13" t="s">
        <v>326</v>
      </c>
      <c r="AB4" s="13" t="s">
        <v>326</v>
      </c>
      <c r="AC4" s="102" t="s">
        <v>326</v>
      </c>
      <c r="AD4" s="13" t="s">
        <v>326</v>
      </c>
      <c r="AE4" s="13" t="s">
        <v>326</v>
      </c>
      <c r="AF4" s="13" t="s">
        <v>326</v>
      </c>
      <c r="AG4" s="13" t="s">
        <v>326</v>
      </c>
      <c r="AH4" s="13" t="s">
        <v>326</v>
      </c>
      <c r="AI4" s="13" t="s">
        <v>326</v>
      </c>
      <c r="AJ4" s="13" t="s">
        <v>326</v>
      </c>
      <c r="AK4" s="13" t="s">
        <v>326</v>
      </c>
      <c r="AL4" s="13" t="s">
        <v>326</v>
      </c>
      <c r="AM4" s="13" t="s">
        <v>326</v>
      </c>
      <c r="AN4" s="13" t="s">
        <v>326</v>
      </c>
      <c r="AO4" s="13" t="s">
        <v>326</v>
      </c>
      <c r="AP4" s="102" t="s">
        <v>326</v>
      </c>
      <c r="AQ4" s="13" t="s">
        <v>326</v>
      </c>
      <c r="AR4" s="13" t="s">
        <v>326</v>
      </c>
      <c r="AS4" s="102" t="s">
        <v>326</v>
      </c>
      <c r="AT4" s="13" t="s">
        <v>326</v>
      </c>
      <c r="AU4" s="13" t="s">
        <v>326</v>
      </c>
      <c r="AV4" s="102" t="s">
        <v>326</v>
      </c>
      <c r="AW4" s="13" t="s">
        <v>326</v>
      </c>
      <c r="AX4" s="102" t="s">
        <v>326</v>
      </c>
      <c r="AY4" s="13" t="s">
        <v>326</v>
      </c>
      <c r="AZ4" s="102" t="s">
        <v>326</v>
      </c>
      <c r="BA4" s="13" t="s">
        <v>326</v>
      </c>
      <c r="BB4" s="13" t="s">
        <v>326</v>
      </c>
      <c r="BC4" s="13" t="s">
        <v>326</v>
      </c>
      <c r="BD4" s="13" t="s">
        <v>326</v>
      </c>
      <c r="BE4" s="13" t="s">
        <v>326</v>
      </c>
      <c r="BF4" s="13" t="s">
        <v>326</v>
      </c>
      <c r="BG4" s="13" t="s">
        <v>326</v>
      </c>
      <c r="BH4" s="13" t="s">
        <v>326</v>
      </c>
      <c r="BI4" s="13" t="s">
        <v>326</v>
      </c>
      <c r="BJ4" s="23" t="s">
        <v>326</v>
      </c>
      <c r="BK4" s="102" t="s">
        <v>326</v>
      </c>
      <c r="BL4" s="158" t="s">
        <v>326</v>
      </c>
      <c r="BM4" s="191" t="s">
        <v>326</v>
      </c>
      <c r="BN4" s="191" t="s">
        <v>326</v>
      </c>
      <c r="BO4" s="4" t="s">
        <v>326</v>
      </c>
      <c r="BP4" s="4" t="s">
        <v>326</v>
      </c>
      <c r="BQ4" s="4" t="s">
        <v>326</v>
      </c>
      <c r="BR4" s="4" t="s">
        <v>326</v>
      </c>
    </row>
    <row r="5" spans="1:70" s="25" customFormat="1" ht="24.95" customHeight="1" thickBot="1" x14ac:dyDescent="0.25">
      <c r="A5" s="40" t="s">
        <v>595</v>
      </c>
      <c r="B5" s="40" t="s">
        <v>209</v>
      </c>
      <c r="C5" s="40" t="s">
        <v>80</v>
      </c>
      <c r="D5" s="43" t="s">
        <v>323</v>
      </c>
      <c r="E5" s="40" t="s">
        <v>136</v>
      </c>
      <c r="F5" s="40" t="s">
        <v>112</v>
      </c>
      <c r="G5" s="40" t="s">
        <v>93</v>
      </c>
      <c r="H5" s="40" t="s">
        <v>170</v>
      </c>
      <c r="I5" s="12" t="s">
        <v>638</v>
      </c>
      <c r="J5" s="104" t="s">
        <v>804</v>
      </c>
      <c r="K5" s="104" t="s">
        <v>805</v>
      </c>
      <c r="L5" s="40" t="s">
        <v>207</v>
      </c>
      <c r="M5" s="40" t="s">
        <v>169</v>
      </c>
      <c r="N5" s="40" t="s">
        <v>99</v>
      </c>
      <c r="O5" s="40" t="s">
        <v>589</v>
      </c>
      <c r="P5" s="40" t="s">
        <v>591</v>
      </c>
      <c r="Q5" s="41" t="s">
        <v>273</v>
      </c>
      <c r="R5" s="40" t="s">
        <v>276</v>
      </c>
      <c r="S5" s="104" t="s">
        <v>811</v>
      </c>
      <c r="T5" s="42" t="s">
        <v>208</v>
      </c>
      <c r="U5" s="40" t="s">
        <v>172</v>
      </c>
      <c r="V5" s="40" t="s">
        <v>594</v>
      </c>
      <c r="W5" s="104" t="s">
        <v>807</v>
      </c>
      <c r="X5" s="40" t="s">
        <v>106</v>
      </c>
      <c r="Y5" s="40" t="s">
        <v>278</v>
      </c>
      <c r="Z5" s="104" t="s">
        <v>813</v>
      </c>
      <c r="AA5" s="40" t="s">
        <v>269</v>
      </c>
      <c r="AB5" s="40" t="s">
        <v>275</v>
      </c>
      <c r="AC5" s="104" t="s">
        <v>803</v>
      </c>
      <c r="AD5" s="40" t="s">
        <v>277</v>
      </c>
      <c r="AE5" s="40" t="s">
        <v>168</v>
      </c>
      <c r="AF5" s="40" t="s">
        <v>89</v>
      </c>
      <c r="AG5" s="40" t="s">
        <v>588</v>
      </c>
      <c r="AH5" s="40" t="s">
        <v>272</v>
      </c>
      <c r="AI5" s="40" t="s">
        <v>124</v>
      </c>
      <c r="AJ5" s="40" t="s">
        <v>89</v>
      </c>
      <c r="AK5" s="40" t="s">
        <v>68</v>
      </c>
      <c r="AL5" s="40" t="s">
        <v>210</v>
      </c>
      <c r="AM5" s="40" t="s">
        <v>157</v>
      </c>
      <c r="AN5" s="40" t="s">
        <v>211</v>
      </c>
      <c r="AO5" s="40" t="s">
        <v>211</v>
      </c>
      <c r="AP5" s="104" t="s">
        <v>809</v>
      </c>
      <c r="AQ5" s="40" t="s">
        <v>212</v>
      </c>
      <c r="AR5" s="40" t="s">
        <v>171</v>
      </c>
      <c r="AS5" s="104" t="s">
        <v>171</v>
      </c>
      <c r="AT5" s="40" t="s">
        <v>271</v>
      </c>
      <c r="AU5" s="40" t="s">
        <v>149</v>
      </c>
      <c r="AV5" s="104" t="s">
        <v>808</v>
      </c>
      <c r="AW5" s="40" t="s">
        <v>593</v>
      </c>
      <c r="AX5" s="104" t="s">
        <v>806</v>
      </c>
      <c r="AY5" s="40" t="s">
        <v>590</v>
      </c>
      <c r="AZ5" s="104" t="s">
        <v>812</v>
      </c>
      <c r="BA5" s="40" t="s">
        <v>596</v>
      </c>
      <c r="BB5" s="40" t="s">
        <v>274</v>
      </c>
      <c r="BC5" s="40" t="s">
        <v>270</v>
      </c>
      <c r="BD5" s="40" t="s">
        <v>267</v>
      </c>
      <c r="BE5" s="40" t="s">
        <v>268</v>
      </c>
      <c r="BF5" s="40" t="s">
        <v>129</v>
      </c>
      <c r="BG5" s="40" t="s">
        <v>596</v>
      </c>
      <c r="BH5" s="40" t="s">
        <v>167</v>
      </c>
      <c r="BI5" s="40" t="s">
        <v>592</v>
      </c>
      <c r="BJ5" s="42" t="s">
        <v>72</v>
      </c>
      <c r="BK5" s="104" t="s">
        <v>810</v>
      </c>
      <c r="BL5" s="154" t="s">
        <v>922</v>
      </c>
      <c r="BM5" s="194" t="s">
        <v>972</v>
      </c>
      <c r="BN5" s="194" t="s">
        <v>973</v>
      </c>
      <c r="BO5" s="5" t="s">
        <v>991</v>
      </c>
      <c r="BP5" s="5" t="s">
        <v>1006</v>
      </c>
      <c r="BQ5" s="5" t="s">
        <v>1108</v>
      </c>
      <c r="BR5" s="5" t="s">
        <v>1254</v>
      </c>
    </row>
    <row r="6" spans="1:70" s="25" customFormat="1" ht="24.95" customHeight="1" thickBot="1" x14ac:dyDescent="0.25">
      <c r="A6" s="43" t="s">
        <v>604</v>
      </c>
      <c r="B6" s="43" t="s">
        <v>206</v>
      </c>
      <c r="C6" s="43" t="s">
        <v>81</v>
      </c>
      <c r="D6" s="43" t="s">
        <v>633</v>
      </c>
      <c r="E6" s="43" t="s">
        <v>137</v>
      </c>
      <c r="F6" s="43" t="s">
        <v>113</v>
      </c>
      <c r="G6" s="43" t="s">
        <v>94</v>
      </c>
      <c r="H6" s="43" t="s">
        <v>176</v>
      </c>
      <c r="I6" s="12" t="s">
        <v>637</v>
      </c>
      <c r="J6" s="106" t="s">
        <v>815</v>
      </c>
      <c r="K6" s="106" t="s">
        <v>816</v>
      </c>
      <c r="L6" s="43" t="s">
        <v>204</v>
      </c>
      <c r="M6" s="43" t="s">
        <v>175</v>
      </c>
      <c r="N6" s="43" t="s">
        <v>100</v>
      </c>
      <c r="O6" s="43" t="s">
        <v>598</v>
      </c>
      <c r="P6" s="43" t="s">
        <v>600</v>
      </c>
      <c r="Q6" s="44" t="s">
        <v>286</v>
      </c>
      <c r="R6" s="43" t="s">
        <v>289</v>
      </c>
      <c r="S6" s="106" t="s">
        <v>822</v>
      </c>
      <c r="T6" s="45" t="s">
        <v>205</v>
      </c>
      <c r="U6" s="43" t="s">
        <v>178</v>
      </c>
      <c r="V6" s="43" t="s">
        <v>603</v>
      </c>
      <c r="W6" s="106" t="s">
        <v>818</v>
      </c>
      <c r="X6" s="43" t="s">
        <v>107</v>
      </c>
      <c r="Y6" s="43" t="s">
        <v>291</v>
      </c>
      <c r="Z6" s="106" t="s">
        <v>824</v>
      </c>
      <c r="AA6" s="43" t="s">
        <v>281</v>
      </c>
      <c r="AB6" s="43" t="s">
        <v>288</v>
      </c>
      <c r="AC6" s="106" t="s">
        <v>814</v>
      </c>
      <c r="AD6" s="43" t="s">
        <v>290</v>
      </c>
      <c r="AE6" s="43" t="s">
        <v>174</v>
      </c>
      <c r="AF6" s="43" t="s">
        <v>133</v>
      </c>
      <c r="AG6" s="43" t="s">
        <v>597</v>
      </c>
      <c r="AH6" s="43" t="s">
        <v>285</v>
      </c>
      <c r="AI6" s="43" t="s">
        <v>123</v>
      </c>
      <c r="AJ6" s="43" t="s">
        <v>90</v>
      </c>
      <c r="AK6" s="43" t="s">
        <v>69</v>
      </c>
      <c r="AL6" s="43" t="s">
        <v>213</v>
      </c>
      <c r="AM6" s="43" t="s">
        <v>158</v>
      </c>
      <c r="AN6" s="43" t="s">
        <v>284</v>
      </c>
      <c r="AO6" s="43" t="s">
        <v>214</v>
      </c>
      <c r="AP6" s="106" t="s">
        <v>820</v>
      </c>
      <c r="AQ6" s="43" t="s">
        <v>215</v>
      </c>
      <c r="AR6" s="43" t="s">
        <v>177</v>
      </c>
      <c r="AS6" s="106" t="s">
        <v>177</v>
      </c>
      <c r="AT6" s="43" t="s">
        <v>283</v>
      </c>
      <c r="AU6" s="43" t="s">
        <v>150</v>
      </c>
      <c r="AV6" s="106" t="s">
        <v>819</v>
      </c>
      <c r="AW6" s="43" t="s">
        <v>602</v>
      </c>
      <c r="AX6" s="106" t="s">
        <v>817</v>
      </c>
      <c r="AY6" s="43" t="s">
        <v>599</v>
      </c>
      <c r="AZ6" s="106" t="s">
        <v>823</v>
      </c>
      <c r="BA6" s="43" t="s">
        <v>120</v>
      </c>
      <c r="BB6" s="43" t="s">
        <v>287</v>
      </c>
      <c r="BC6" s="43" t="s">
        <v>282</v>
      </c>
      <c r="BD6" s="43" t="s">
        <v>279</v>
      </c>
      <c r="BE6" s="43" t="s">
        <v>280</v>
      </c>
      <c r="BF6" s="40" t="s">
        <v>128</v>
      </c>
      <c r="BG6" s="43" t="s">
        <v>120</v>
      </c>
      <c r="BH6" s="43" t="s">
        <v>173</v>
      </c>
      <c r="BI6" s="43" t="s">
        <v>601</v>
      </c>
      <c r="BJ6" s="45" t="s">
        <v>73</v>
      </c>
      <c r="BK6" s="106" t="s">
        <v>821</v>
      </c>
      <c r="BL6" s="155" t="s">
        <v>923</v>
      </c>
      <c r="BM6" s="195" t="s">
        <v>974</v>
      </c>
      <c r="BN6" s="195" t="s">
        <v>975</v>
      </c>
      <c r="BO6" s="6" t="s">
        <v>992</v>
      </c>
      <c r="BP6" s="6" t="s">
        <v>1007</v>
      </c>
      <c r="BQ6" s="6" t="s">
        <v>1109</v>
      </c>
      <c r="BR6" s="6" t="s">
        <v>1255</v>
      </c>
    </row>
    <row r="7" spans="1:70" s="25" customFormat="1" ht="24.95" customHeight="1" thickBot="1" x14ac:dyDescent="0.25">
      <c r="A7" s="43" t="s">
        <v>609</v>
      </c>
      <c r="B7" s="43" t="s">
        <v>203</v>
      </c>
      <c r="C7" s="43" t="s">
        <v>82</v>
      </c>
      <c r="D7" s="43" t="s">
        <v>138</v>
      </c>
      <c r="E7" s="43" t="s">
        <v>138</v>
      </c>
      <c r="F7" s="43" t="s">
        <v>114</v>
      </c>
      <c r="G7" s="43" t="s">
        <v>95</v>
      </c>
      <c r="H7" s="43" t="s">
        <v>181</v>
      </c>
      <c r="I7" s="12" t="s">
        <v>630</v>
      </c>
      <c r="J7" s="106" t="s">
        <v>630</v>
      </c>
      <c r="K7" s="106" t="s">
        <v>623</v>
      </c>
      <c r="L7" s="43" t="s">
        <v>202</v>
      </c>
      <c r="M7" s="43" t="s">
        <v>180</v>
      </c>
      <c r="N7" s="43" t="s">
        <v>611</v>
      </c>
      <c r="O7" s="43" t="s">
        <v>294</v>
      </c>
      <c r="P7" s="43" t="s">
        <v>294</v>
      </c>
      <c r="Q7" s="44" t="s">
        <v>294</v>
      </c>
      <c r="R7" s="43" t="s">
        <v>295</v>
      </c>
      <c r="S7" s="106" t="s">
        <v>625</v>
      </c>
      <c r="T7" s="45" t="s">
        <v>183</v>
      </c>
      <c r="U7" s="43" t="s">
        <v>183</v>
      </c>
      <c r="V7" s="43" t="s">
        <v>608</v>
      </c>
      <c r="W7" s="106" t="s">
        <v>626</v>
      </c>
      <c r="X7" s="43" t="s">
        <v>108</v>
      </c>
      <c r="Y7" s="43" t="s">
        <v>296</v>
      </c>
      <c r="Z7" s="106" t="s">
        <v>292</v>
      </c>
      <c r="AA7" s="43" t="s">
        <v>292</v>
      </c>
      <c r="AB7" s="43" t="s">
        <v>610</v>
      </c>
      <c r="AC7" s="106" t="s">
        <v>610</v>
      </c>
      <c r="AD7" s="43" t="s">
        <v>132</v>
      </c>
      <c r="AE7" s="43" t="s">
        <v>132</v>
      </c>
      <c r="AF7" s="43" t="s">
        <v>132</v>
      </c>
      <c r="AG7" s="43" t="s">
        <v>132</v>
      </c>
      <c r="AH7" s="43" t="s">
        <v>132</v>
      </c>
      <c r="AI7" s="43" t="s">
        <v>132</v>
      </c>
      <c r="AJ7" s="43" t="s">
        <v>132</v>
      </c>
      <c r="AK7" s="43" t="s">
        <v>132</v>
      </c>
      <c r="AL7" s="43" t="s">
        <v>159</v>
      </c>
      <c r="AM7" s="43" t="s">
        <v>159</v>
      </c>
      <c r="AN7" s="43" t="s">
        <v>216</v>
      </c>
      <c r="AO7" s="43" t="s">
        <v>216</v>
      </c>
      <c r="AP7" s="106" t="s">
        <v>216</v>
      </c>
      <c r="AQ7" s="43" t="s">
        <v>217</v>
      </c>
      <c r="AR7" s="43" t="s">
        <v>182</v>
      </c>
      <c r="AS7" s="106" t="s">
        <v>182</v>
      </c>
      <c r="AT7" s="43" t="s">
        <v>293</v>
      </c>
      <c r="AU7" s="43" t="s">
        <v>151</v>
      </c>
      <c r="AV7" s="106" t="s">
        <v>293</v>
      </c>
      <c r="AW7" s="43" t="s">
        <v>607</v>
      </c>
      <c r="AX7" s="106" t="s">
        <v>825</v>
      </c>
      <c r="AY7" s="43" t="s">
        <v>605</v>
      </c>
      <c r="AZ7" s="106" t="s">
        <v>605</v>
      </c>
      <c r="BA7" s="43" t="s">
        <v>119</v>
      </c>
      <c r="BB7" s="43" t="s">
        <v>119</v>
      </c>
      <c r="BC7" s="43" t="s">
        <v>119</v>
      </c>
      <c r="BD7" s="43" t="s">
        <v>119</v>
      </c>
      <c r="BE7" s="43" t="s">
        <v>119</v>
      </c>
      <c r="BF7" s="43" t="s">
        <v>119</v>
      </c>
      <c r="BG7" s="43" t="s">
        <v>119</v>
      </c>
      <c r="BH7" s="43" t="s">
        <v>179</v>
      </c>
      <c r="BI7" s="43" t="s">
        <v>606</v>
      </c>
      <c r="BJ7" s="45" t="s">
        <v>606</v>
      </c>
      <c r="BK7" s="106" t="s">
        <v>606</v>
      </c>
      <c r="BL7" s="155" t="s">
        <v>606</v>
      </c>
      <c r="BM7" s="195" t="s">
        <v>183</v>
      </c>
      <c r="BN7" s="195" t="s">
        <v>976</v>
      </c>
      <c r="BO7" s="6" t="s">
        <v>993</v>
      </c>
      <c r="BP7" s="6" t="s">
        <v>1008</v>
      </c>
      <c r="BQ7" s="6" t="s">
        <v>1110</v>
      </c>
      <c r="BR7" s="6" t="s">
        <v>1256</v>
      </c>
    </row>
    <row r="8" spans="1:70" s="25" customFormat="1" ht="24.95" customHeight="1" thickBot="1" x14ac:dyDescent="0.25">
      <c r="A8" s="43" t="s">
        <v>619</v>
      </c>
      <c r="B8" s="43" t="s">
        <v>201</v>
      </c>
      <c r="C8" s="43" t="s">
        <v>83</v>
      </c>
      <c r="D8" s="43" t="s">
        <v>115</v>
      </c>
      <c r="E8" s="43" t="s">
        <v>139</v>
      </c>
      <c r="F8" s="43" t="s">
        <v>115</v>
      </c>
      <c r="G8" s="43" t="s">
        <v>96</v>
      </c>
      <c r="H8" s="43" t="s">
        <v>187</v>
      </c>
      <c r="I8" s="43" t="s">
        <v>636</v>
      </c>
      <c r="J8" s="106" t="s">
        <v>838</v>
      </c>
      <c r="K8" s="106" t="s">
        <v>839</v>
      </c>
      <c r="L8" s="43" t="s">
        <v>199</v>
      </c>
      <c r="M8" s="43" t="s">
        <v>186</v>
      </c>
      <c r="N8" s="43" t="s">
        <v>102</v>
      </c>
      <c r="O8" s="43" t="s">
        <v>613</v>
      </c>
      <c r="P8" s="43" t="s">
        <v>615</v>
      </c>
      <c r="Q8" s="44" t="s">
        <v>303</v>
      </c>
      <c r="R8" s="43" t="s">
        <v>306</v>
      </c>
      <c r="S8" s="106" t="s">
        <v>844</v>
      </c>
      <c r="T8" s="45" t="s">
        <v>200</v>
      </c>
      <c r="U8" s="43" t="s">
        <v>189</v>
      </c>
      <c r="V8" s="43" t="s">
        <v>618</v>
      </c>
      <c r="W8" s="106" t="s">
        <v>840</v>
      </c>
      <c r="X8" s="43" t="s">
        <v>109</v>
      </c>
      <c r="Y8" s="43" t="s">
        <v>308</v>
      </c>
      <c r="Z8" s="106" t="s">
        <v>845</v>
      </c>
      <c r="AA8" s="43" t="s">
        <v>299</v>
      </c>
      <c r="AB8" s="43" t="s">
        <v>305</v>
      </c>
      <c r="AC8" s="106" t="s">
        <v>837</v>
      </c>
      <c r="AD8" s="43" t="s">
        <v>307</v>
      </c>
      <c r="AE8" s="43" t="s">
        <v>185</v>
      </c>
      <c r="AF8" s="43" t="s">
        <v>131</v>
      </c>
      <c r="AG8" s="43" t="s">
        <v>612</v>
      </c>
      <c r="AH8" s="43" t="s">
        <v>302</v>
      </c>
      <c r="AI8" s="43" t="s">
        <v>122</v>
      </c>
      <c r="AJ8" s="43" t="s">
        <v>91</v>
      </c>
      <c r="AK8" s="43" t="s">
        <v>70</v>
      </c>
      <c r="AL8" s="43" t="s">
        <v>218</v>
      </c>
      <c r="AM8" s="43" t="s">
        <v>160</v>
      </c>
      <c r="AN8" s="43" t="s">
        <v>301</v>
      </c>
      <c r="AO8" s="43" t="s">
        <v>219</v>
      </c>
      <c r="AP8" s="106" t="s">
        <v>842</v>
      </c>
      <c r="AQ8" s="43" t="s">
        <v>220</v>
      </c>
      <c r="AR8" s="43" t="s">
        <v>188</v>
      </c>
      <c r="AS8" s="106" t="s">
        <v>841</v>
      </c>
      <c r="AT8" s="43" t="s">
        <v>201</v>
      </c>
      <c r="AU8" s="43" t="s">
        <v>152</v>
      </c>
      <c r="AV8" s="106" t="s">
        <v>886</v>
      </c>
      <c r="AW8" s="43" t="s">
        <v>617</v>
      </c>
      <c r="AX8" s="106" t="s">
        <v>885</v>
      </c>
      <c r="AY8" s="43" t="s">
        <v>614</v>
      </c>
      <c r="AZ8" s="106" t="s">
        <v>884</v>
      </c>
      <c r="BA8" s="43" t="s">
        <v>118</v>
      </c>
      <c r="BB8" s="43" t="s">
        <v>304</v>
      </c>
      <c r="BC8" s="43" t="s">
        <v>300</v>
      </c>
      <c r="BD8" s="43" t="s">
        <v>297</v>
      </c>
      <c r="BE8" s="43" t="s">
        <v>298</v>
      </c>
      <c r="BF8" s="43" t="s">
        <v>127</v>
      </c>
      <c r="BG8" s="43" t="s">
        <v>118</v>
      </c>
      <c r="BH8" s="43" t="s">
        <v>184</v>
      </c>
      <c r="BI8" s="43" t="s">
        <v>616</v>
      </c>
      <c r="BJ8" s="45" t="s">
        <v>74</v>
      </c>
      <c r="BK8" s="106" t="s">
        <v>843</v>
      </c>
      <c r="BL8" s="155" t="s">
        <v>924</v>
      </c>
      <c r="BM8" s="195" t="s">
        <v>977</v>
      </c>
      <c r="BN8" s="195" t="s">
        <v>978</v>
      </c>
      <c r="BO8" s="6" t="s">
        <v>994</v>
      </c>
      <c r="BP8" s="6" t="s">
        <v>1009</v>
      </c>
      <c r="BQ8" s="6" t="s">
        <v>1111</v>
      </c>
      <c r="BR8" s="6" t="s">
        <v>1257</v>
      </c>
    </row>
    <row r="9" spans="1:70" s="25" customFormat="1" ht="24.95" customHeight="1" thickBot="1" x14ac:dyDescent="0.3">
      <c r="A9" s="43" t="s">
        <v>586</v>
      </c>
      <c r="B9" s="43" t="s">
        <v>198</v>
      </c>
      <c r="C9" s="43" t="s">
        <v>84</v>
      </c>
      <c r="D9" s="113" t="s">
        <v>324</v>
      </c>
      <c r="E9" s="43" t="s">
        <v>140</v>
      </c>
      <c r="F9" s="43" t="s">
        <v>116</v>
      </c>
      <c r="G9" s="43" t="s">
        <v>97</v>
      </c>
      <c r="H9" s="43" t="s">
        <v>193</v>
      </c>
      <c r="I9" s="46" t="s">
        <v>635</v>
      </c>
      <c r="J9" s="106" t="s">
        <v>827</v>
      </c>
      <c r="K9" s="106" t="s">
        <v>828</v>
      </c>
      <c r="L9" s="43" t="s">
        <v>196</v>
      </c>
      <c r="M9" s="43" t="s">
        <v>192</v>
      </c>
      <c r="N9" s="43" t="s">
        <v>103</v>
      </c>
      <c r="O9" s="43" t="s">
        <v>580</v>
      </c>
      <c r="P9" s="43" t="s">
        <v>582</v>
      </c>
      <c r="Q9" s="44" t="s">
        <v>316</v>
      </c>
      <c r="R9" s="43" t="s">
        <v>319</v>
      </c>
      <c r="S9" s="106" t="s">
        <v>834</v>
      </c>
      <c r="T9" s="45" t="s">
        <v>197</v>
      </c>
      <c r="U9" s="43" t="s">
        <v>195</v>
      </c>
      <c r="V9" s="43" t="s">
        <v>585</v>
      </c>
      <c r="W9" s="106" t="s">
        <v>830</v>
      </c>
      <c r="X9" s="43" t="s">
        <v>110</v>
      </c>
      <c r="Y9" s="43" t="s">
        <v>321</v>
      </c>
      <c r="Z9" s="108" t="s">
        <v>767</v>
      </c>
      <c r="AA9" s="43" t="s">
        <v>311</v>
      </c>
      <c r="AB9" s="43" t="s">
        <v>318</v>
      </c>
      <c r="AC9" s="106" t="s">
        <v>826</v>
      </c>
      <c r="AD9" s="43" t="s">
        <v>320</v>
      </c>
      <c r="AE9" s="43" t="s">
        <v>191</v>
      </c>
      <c r="AF9" s="43" t="s">
        <v>130</v>
      </c>
      <c r="AG9" s="43" t="s">
        <v>579</v>
      </c>
      <c r="AH9" s="43" t="s">
        <v>315</v>
      </c>
      <c r="AI9" s="43" t="s">
        <v>121</v>
      </c>
      <c r="AJ9" s="43" t="s">
        <v>92</v>
      </c>
      <c r="AK9" s="43" t="s">
        <v>67</v>
      </c>
      <c r="AL9" s="43" t="s">
        <v>221</v>
      </c>
      <c r="AM9" s="43" t="s">
        <v>161</v>
      </c>
      <c r="AN9" s="43" t="s">
        <v>314</v>
      </c>
      <c r="AO9" s="43" t="s">
        <v>222</v>
      </c>
      <c r="AP9" s="106" t="s">
        <v>832</v>
      </c>
      <c r="AQ9" s="43" t="s">
        <v>223</v>
      </c>
      <c r="AR9" s="43" t="s">
        <v>194</v>
      </c>
      <c r="AS9" s="106" t="s">
        <v>194</v>
      </c>
      <c r="AT9" s="43" t="s">
        <v>313</v>
      </c>
      <c r="AU9" s="43" t="s">
        <v>587</v>
      </c>
      <c r="AV9" s="106" t="s">
        <v>831</v>
      </c>
      <c r="AW9" s="43" t="s">
        <v>584</v>
      </c>
      <c r="AX9" s="106" t="s">
        <v>829</v>
      </c>
      <c r="AY9" s="43" t="s">
        <v>581</v>
      </c>
      <c r="AZ9" s="106" t="s">
        <v>835</v>
      </c>
      <c r="BA9" s="43" t="s">
        <v>117</v>
      </c>
      <c r="BB9" s="43" t="s">
        <v>317</v>
      </c>
      <c r="BC9" s="43" t="s">
        <v>312</v>
      </c>
      <c r="BD9" s="43" t="s">
        <v>309</v>
      </c>
      <c r="BE9" s="43" t="s">
        <v>310</v>
      </c>
      <c r="BF9" s="43" t="s">
        <v>126</v>
      </c>
      <c r="BG9" s="43" t="s">
        <v>117</v>
      </c>
      <c r="BH9" s="43" t="s">
        <v>190</v>
      </c>
      <c r="BI9" s="43" t="s">
        <v>583</v>
      </c>
      <c r="BJ9" s="45" t="s">
        <v>71</v>
      </c>
      <c r="BK9" s="106" t="s">
        <v>833</v>
      </c>
      <c r="BL9" s="156" t="s">
        <v>925</v>
      </c>
      <c r="BM9" s="195" t="s">
        <v>979</v>
      </c>
      <c r="BN9" s="195" t="s">
        <v>980</v>
      </c>
      <c r="BO9" s="6" t="s">
        <v>995</v>
      </c>
      <c r="BP9" s="6" t="s">
        <v>1010</v>
      </c>
      <c r="BQ9" s="6" t="s">
        <v>1112</v>
      </c>
      <c r="BR9" s="6" t="s">
        <v>1258</v>
      </c>
    </row>
    <row r="10" spans="1:70" ht="24.95" customHeight="1" x14ac:dyDescent="0.25">
      <c r="A10" s="27"/>
      <c r="B10" s="27"/>
      <c r="C10" s="27"/>
      <c r="D10" s="30"/>
      <c r="E10" s="27"/>
      <c r="F10" s="27"/>
      <c r="G10" s="27"/>
      <c r="H10" s="27"/>
      <c r="I10" s="27"/>
      <c r="J10" s="114"/>
      <c r="K10" s="103"/>
      <c r="L10" s="31"/>
      <c r="M10" s="27"/>
      <c r="N10" s="27"/>
      <c r="O10" s="115"/>
      <c r="P10" s="1"/>
      <c r="Q10" s="116"/>
      <c r="R10" s="27"/>
      <c r="S10" s="114"/>
      <c r="T10" s="97"/>
      <c r="U10" s="27"/>
      <c r="V10" s="115"/>
      <c r="W10" s="103"/>
      <c r="X10" s="31"/>
      <c r="Y10" s="27"/>
      <c r="Z10" s="114"/>
      <c r="AA10" s="27"/>
      <c r="AB10" s="27"/>
      <c r="AC10" s="103"/>
      <c r="AD10" s="27"/>
      <c r="AE10" s="27"/>
      <c r="AF10" s="27"/>
      <c r="AG10" s="1"/>
      <c r="AH10" s="27"/>
      <c r="AI10" s="27"/>
      <c r="AJ10" s="27"/>
      <c r="AK10" s="27"/>
      <c r="AL10" s="27"/>
      <c r="AM10" s="27"/>
      <c r="AN10" s="27"/>
      <c r="AO10" s="27"/>
      <c r="AP10" s="103"/>
      <c r="AQ10" s="27"/>
      <c r="AR10" s="27"/>
      <c r="AS10" s="103"/>
      <c r="AT10" s="27"/>
      <c r="AU10" s="27"/>
      <c r="AV10" s="107"/>
      <c r="AW10" s="1"/>
      <c r="AX10" s="103"/>
      <c r="AY10" s="1"/>
      <c r="AZ10" s="103"/>
      <c r="BA10" s="27"/>
      <c r="BB10" s="27"/>
      <c r="BC10" s="27"/>
      <c r="BD10" s="27"/>
      <c r="BE10" s="27"/>
      <c r="BF10" s="30"/>
      <c r="BG10" s="27"/>
      <c r="BH10" s="27"/>
      <c r="BI10" s="1"/>
      <c r="BJ10" s="28"/>
      <c r="BK10" s="103"/>
    </row>
    <row r="11" spans="1:70" ht="30.75" customHeight="1" x14ac:dyDescent="0.25">
      <c r="A11" s="18" t="s">
        <v>327</v>
      </c>
      <c r="B11" s="18" t="s">
        <v>327</v>
      </c>
      <c r="C11" s="18" t="s">
        <v>327</v>
      </c>
      <c r="D11" s="18" t="s">
        <v>493</v>
      </c>
      <c r="E11" s="18" t="s">
        <v>327</v>
      </c>
      <c r="F11" s="18" t="s">
        <v>327</v>
      </c>
      <c r="G11" s="18" t="s">
        <v>327</v>
      </c>
      <c r="H11" s="18" t="s">
        <v>493</v>
      </c>
      <c r="I11" s="18" t="s">
        <v>493</v>
      </c>
      <c r="J11" s="100" t="s">
        <v>493</v>
      </c>
      <c r="K11" s="103"/>
      <c r="L11" s="18" t="s">
        <v>327</v>
      </c>
      <c r="M11" s="18" t="s">
        <v>327</v>
      </c>
      <c r="N11" s="18" t="s">
        <v>327</v>
      </c>
      <c r="O11" s="18" t="s">
        <v>327</v>
      </c>
      <c r="P11" s="18" t="s">
        <v>327</v>
      </c>
      <c r="Q11" s="18" t="s">
        <v>327</v>
      </c>
      <c r="R11" s="18" t="s">
        <v>327</v>
      </c>
      <c r="S11" s="100" t="s">
        <v>327</v>
      </c>
      <c r="T11" s="18" t="s">
        <v>327</v>
      </c>
      <c r="U11" s="18" t="s">
        <v>327</v>
      </c>
      <c r="V11" s="18" t="s">
        <v>327</v>
      </c>
      <c r="W11" s="100" t="s">
        <v>327</v>
      </c>
      <c r="X11" s="18" t="s">
        <v>327</v>
      </c>
      <c r="Y11" s="18" t="s">
        <v>327</v>
      </c>
      <c r="Z11" s="103"/>
      <c r="AA11" s="18" t="s">
        <v>327</v>
      </c>
      <c r="AB11" s="18" t="s">
        <v>327</v>
      </c>
      <c r="AC11" s="100" t="s">
        <v>327</v>
      </c>
      <c r="AD11" s="18" t="s">
        <v>327</v>
      </c>
      <c r="AE11" s="18" t="s">
        <v>327</v>
      </c>
      <c r="AF11" s="18" t="s">
        <v>327</v>
      </c>
      <c r="AG11" s="18" t="s">
        <v>327</v>
      </c>
      <c r="AH11" s="18" t="s">
        <v>327</v>
      </c>
      <c r="AI11" s="18" t="s">
        <v>327</v>
      </c>
      <c r="AJ11" s="18" t="s">
        <v>327</v>
      </c>
      <c r="AK11" s="18" t="s">
        <v>327</v>
      </c>
      <c r="AL11" s="18" t="s">
        <v>327</v>
      </c>
      <c r="AM11" s="18" t="s">
        <v>327</v>
      </c>
      <c r="AN11" s="18" t="s">
        <v>493</v>
      </c>
      <c r="AO11" s="18" t="s">
        <v>327</v>
      </c>
      <c r="AP11" s="100" t="s">
        <v>327</v>
      </c>
      <c r="AQ11" s="18" t="s">
        <v>327</v>
      </c>
      <c r="AR11" s="18" t="s">
        <v>327</v>
      </c>
      <c r="AS11" s="100" t="s">
        <v>327</v>
      </c>
      <c r="AT11" s="18" t="s">
        <v>327</v>
      </c>
      <c r="AU11" s="18" t="s">
        <v>327</v>
      </c>
      <c r="AV11" s="100" t="s">
        <v>327</v>
      </c>
      <c r="AW11" s="18" t="s">
        <v>327</v>
      </c>
      <c r="AX11" s="100" t="s">
        <v>327</v>
      </c>
      <c r="AY11" s="18" t="s">
        <v>327</v>
      </c>
      <c r="AZ11" s="100" t="s">
        <v>327</v>
      </c>
      <c r="BA11" s="18" t="s">
        <v>327</v>
      </c>
      <c r="BB11" s="18" t="s">
        <v>327</v>
      </c>
      <c r="BC11" s="18" t="s">
        <v>327</v>
      </c>
      <c r="BD11" s="18" t="s">
        <v>327</v>
      </c>
      <c r="BE11" s="18" t="s">
        <v>327</v>
      </c>
      <c r="BF11" s="18" t="s">
        <v>327</v>
      </c>
      <c r="BG11" s="18" t="s">
        <v>327</v>
      </c>
      <c r="BH11" s="18" t="s">
        <v>327</v>
      </c>
      <c r="BI11" s="18" t="s">
        <v>327</v>
      </c>
      <c r="BJ11" s="21" t="s">
        <v>327</v>
      </c>
      <c r="BK11" s="100" t="s">
        <v>327</v>
      </c>
      <c r="BL11" s="153" t="s">
        <v>327</v>
      </c>
      <c r="BO11" s="153" t="s">
        <v>327</v>
      </c>
      <c r="BP11" s="4" t="s">
        <v>335</v>
      </c>
      <c r="BQ11" s="153" t="s">
        <v>327</v>
      </c>
      <c r="BR11" s="153" t="s">
        <v>327</v>
      </c>
    </row>
    <row r="12" spans="1:70" ht="24.95" customHeight="1" thickBot="1" x14ac:dyDescent="0.25">
      <c r="A12" s="13" t="s">
        <v>328</v>
      </c>
      <c r="B12" s="13" t="s">
        <v>335</v>
      </c>
      <c r="C12" s="13" t="s">
        <v>335</v>
      </c>
      <c r="D12" s="13" t="s">
        <v>335</v>
      </c>
      <c r="E12" s="13" t="s">
        <v>335</v>
      </c>
      <c r="F12" s="13" t="s">
        <v>328</v>
      </c>
      <c r="G12" s="13" t="s">
        <v>335</v>
      </c>
      <c r="H12" s="13" t="s">
        <v>335</v>
      </c>
      <c r="I12" s="4" t="s">
        <v>335</v>
      </c>
      <c r="J12" s="102" t="s">
        <v>335</v>
      </c>
      <c r="K12" s="102" t="s">
        <v>335</v>
      </c>
      <c r="L12" s="13" t="s">
        <v>335</v>
      </c>
      <c r="M12" s="13" t="s">
        <v>335</v>
      </c>
      <c r="N12" s="13" t="s">
        <v>335</v>
      </c>
      <c r="O12" s="13" t="s">
        <v>335</v>
      </c>
      <c r="P12" s="13" t="s">
        <v>335</v>
      </c>
      <c r="Q12" s="13" t="s">
        <v>335</v>
      </c>
      <c r="R12" s="13" t="s">
        <v>335</v>
      </c>
      <c r="S12" s="102" t="s">
        <v>335</v>
      </c>
      <c r="T12" s="13" t="s">
        <v>335</v>
      </c>
      <c r="U12" s="13" t="s">
        <v>328</v>
      </c>
      <c r="V12" s="13" t="s">
        <v>335</v>
      </c>
      <c r="W12" s="102" t="s">
        <v>335</v>
      </c>
      <c r="X12" s="13" t="s">
        <v>335</v>
      </c>
      <c r="Y12" s="13" t="s">
        <v>335</v>
      </c>
      <c r="Z12" s="102" t="s">
        <v>335</v>
      </c>
      <c r="AA12" s="13" t="s">
        <v>335</v>
      </c>
      <c r="AB12" s="13" t="s">
        <v>335</v>
      </c>
      <c r="AC12" s="102" t="s">
        <v>335</v>
      </c>
      <c r="AD12" s="13" t="s">
        <v>335</v>
      </c>
      <c r="AE12" s="13" t="s">
        <v>328</v>
      </c>
      <c r="AF12" s="13" t="s">
        <v>335</v>
      </c>
      <c r="AG12" s="13" t="s">
        <v>335</v>
      </c>
      <c r="AH12" s="13" t="s">
        <v>335</v>
      </c>
      <c r="AI12" s="13" t="s">
        <v>335</v>
      </c>
      <c r="AJ12" s="13" t="s">
        <v>328</v>
      </c>
      <c r="AK12" s="13" t="s">
        <v>328</v>
      </c>
      <c r="AL12" s="13" t="s">
        <v>328</v>
      </c>
      <c r="AM12" s="13" t="s">
        <v>335</v>
      </c>
      <c r="AN12" s="13" t="s">
        <v>335</v>
      </c>
      <c r="AO12" s="13" t="s">
        <v>328</v>
      </c>
      <c r="AP12" s="102" t="s">
        <v>335</v>
      </c>
      <c r="AQ12" s="13" t="s">
        <v>335</v>
      </c>
      <c r="AR12" s="13" t="s">
        <v>328</v>
      </c>
      <c r="AS12" s="102" t="s">
        <v>335</v>
      </c>
      <c r="AT12" s="13" t="s">
        <v>328</v>
      </c>
      <c r="AU12" s="13" t="s">
        <v>335</v>
      </c>
      <c r="AV12" s="102" t="s">
        <v>335</v>
      </c>
      <c r="AW12" s="13" t="s">
        <v>335</v>
      </c>
      <c r="AX12" s="102" t="s">
        <v>335</v>
      </c>
      <c r="AY12" s="13" t="s">
        <v>335</v>
      </c>
      <c r="AZ12" s="102" t="s">
        <v>335</v>
      </c>
      <c r="BA12" s="13" t="s">
        <v>335</v>
      </c>
      <c r="BB12" s="13" t="s">
        <v>335</v>
      </c>
      <c r="BC12" s="13" t="s">
        <v>328</v>
      </c>
      <c r="BD12" s="13" t="s">
        <v>335</v>
      </c>
      <c r="BE12" s="13" t="s">
        <v>335</v>
      </c>
      <c r="BF12" s="13" t="s">
        <v>335</v>
      </c>
      <c r="BG12" s="13" t="s">
        <v>328</v>
      </c>
      <c r="BH12" s="13" t="s">
        <v>335</v>
      </c>
      <c r="BI12" s="13" t="s">
        <v>335</v>
      </c>
      <c r="BJ12" s="23" t="s">
        <v>335</v>
      </c>
      <c r="BK12" s="102" t="s">
        <v>335</v>
      </c>
      <c r="BL12" s="4" t="s">
        <v>335</v>
      </c>
      <c r="BM12" s="191" t="s">
        <v>335</v>
      </c>
      <c r="BN12" s="191" t="s">
        <v>335</v>
      </c>
      <c r="BO12" s="4" t="s">
        <v>335</v>
      </c>
      <c r="BP12" s="7" t="s">
        <v>8</v>
      </c>
      <c r="BQ12" s="4" t="s">
        <v>335</v>
      </c>
      <c r="BR12" s="4" t="s">
        <v>335</v>
      </c>
    </row>
    <row r="13" spans="1:70" ht="24.95" customHeight="1" thickBot="1" x14ac:dyDescent="0.25">
      <c r="A13" s="29" t="s">
        <v>632</v>
      </c>
      <c r="B13" s="24" t="s">
        <v>8</v>
      </c>
      <c r="C13" s="24" t="s">
        <v>8</v>
      </c>
      <c r="D13" s="24" t="s">
        <v>10</v>
      </c>
      <c r="E13" s="24" t="s">
        <v>9</v>
      </c>
      <c r="F13" s="29" t="s">
        <v>632</v>
      </c>
      <c r="G13" s="24" t="s">
        <v>8</v>
      </c>
      <c r="H13" s="24" t="s">
        <v>8</v>
      </c>
      <c r="I13" s="7" t="s">
        <v>8</v>
      </c>
      <c r="J13" s="104" t="s">
        <v>8</v>
      </c>
      <c r="K13" s="104" t="s">
        <v>10</v>
      </c>
      <c r="L13" s="24" t="s">
        <v>10</v>
      </c>
      <c r="M13" s="24" t="s">
        <v>10</v>
      </c>
      <c r="N13" s="24" t="s">
        <v>8</v>
      </c>
      <c r="O13" s="24" t="s">
        <v>8</v>
      </c>
      <c r="P13" s="24" t="s">
        <v>8</v>
      </c>
      <c r="Q13" s="24" t="s">
        <v>9</v>
      </c>
      <c r="R13" s="24" t="s">
        <v>8</v>
      </c>
      <c r="S13" s="104" t="s">
        <v>8</v>
      </c>
      <c r="T13" s="24" t="s">
        <v>8</v>
      </c>
      <c r="U13" s="29" t="s">
        <v>632</v>
      </c>
      <c r="V13" s="24" t="s">
        <v>10</v>
      </c>
      <c r="W13" s="104" t="s">
        <v>8</v>
      </c>
      <c r="X13" s="24" t="s">
        <v>8</v>
      </c>
      <c r="Y13" s="24" t="s">
        <v>10</v>
      </c>
      <c r="Z13" s="104" t="s">
        <v>10</v>
      </c>
      <c r="AA13" s="24" t="s">
        <v>10</v>
      </c>
      <c r="AB13" s="24" t="s">
        <v>8</v>
      </c>
      <c r="AC13" s="104" t="s">
        <v>8</v>
      </c>
      <c r="AD13" s="24" t="s">
        <v>8</v>
      </c>
      <c r="AE13" s="29" t="s">
        <v>632</v>
      </c>
      <c r="AF13" s="24" t="s">
        <v>8</v>
      </c>
      <c r="AG13" s="24" t="s">
        <v>8</v>
      </c>
      <c r="AH13" s="24" t="s">
        <v>9</v>
      </c>
      <c r="AI13" s="24" t="s">
        <v>8</v>
      </c>
      <c r="AJ13" s="29" t="s">
        <v>632</v>
      </c>
      <c r="AK13" s="29" t="s">
        <v>632</v>
      </c>
      <c r="AL13" s="29" t="s">
        <v>632</v>
      </c>
      <c r="AM13" s="24" t="s">
        <v>10</v>
      </c>
      <c r="AN13" s="24" t="s">
        <v>8</v>
      </c>
      <c r="AO13" s="29" t="s">
        <v>632</v>
      </c>
      <c r="AP13" s="104" t="s">
        <v>8</v>
      </c>
      <c r="AQ13" s="24" t="s">
        <v>8</v>
      </c>
      <c r="AR13" s="29" t="s">
        <v>632</v>
      </c>
      <c r="AS13" s="104" t="s">
        <v>8</v>
      </c>
      <c r="AT13" s="29" t="s">
        <v>632</v>
      </c>
      <c r="AU13" s="24" t="s">
        <v>8</v>
      </c>
      <c r="AV13" s="104" t="s">
        <v>8</v>
      </c>
      <c r="AW13" s="24" t="s">
        <v>10</v>
      </c>
      <c r="AX13" s="104" t="s">
        <v>10</v>
      </c>
      <c r="AY13" s="24" t="s">
        <v>10</v>
      </c>
      <c r="AZ13" s="104" t="s">
        <v>10</v>
      </c>
      <c r="BA13" s="24" t="s">
        <v>8</v>
      </c>
      <c r="BB13" s="24" t="s">
        <v>8</v>
      </c>
      <c r="BC13" s="29" t="s">
        <v>632</v>
      </c>
      <c r="BD13" s="24" t="s">
        <v>8</v>
      </c>
      <c r="BE13" s="24" t="s">
        <v>8</v>
      </c>
      <c r="BF13" s="24" t="s">
        <v>8</v>
      </c>
      <c r="BG13" s="29" t="s">
        <v>632</v>
      </c>
      <c r="BH13" s="24" t="s">
        <v>10</v>
      </c>
      <c r="BI13" s="24" t="s">
        <v>8</v>
      </c>
      <c r="BJ13" s="96" t="s">
        <v>9</v>
      </c>
      <c r="BK13" s="104" t="s">
        <v>9</v>
      </c>
      <c r="BL13" s="7" t="s">
        <v>9</v>
      </c>
      <c r="BM13" s="194" t="s">
        <v>8</v>
      </c>
      <c r="BN13" s="194" t="s">
        <v>8</v>
      </c>
      <c r="BO13" s="7" t="s">
        <v>8</v>
      </c>
      <c r="BP13" s="8" t="s">
        <v>9</v>
      </c>
      <c r="BQ13" s="7" t="s">
        <v>10</v>
      </c>
      <c r="BR13" s="7" t="s">
        <v>10</v>
      </c>
    </row>
    <row r="14" spans="1:70" ht="24.95" customHeight="1" thickBot="1" x14ac:dyDescent="0.25">
      <c r="A14" s="34"/>
      <c r="B14" s="34"/>
      <c r="D14" s="34"/>
      <c r="E14" s="34"/>
      <c r="G14" s="24" t="s">
        <v>9</v>
      </c>
      <c r="I14" s="8" t="s">
        <v>9</v>
      </c>
      <c r="J14" s="104" t="s">
        <v>9</v>
      </c>
      <c r="K14" s="103"/>
      <c r="M14" s="34"/>
      <c r="O14" s="24" t="s">
        <v>9</v>
      </c>
      <c r="P14" s="24" t="s">
        <v>9</v>
      </c>
      <c r="S14" s="112"/>
      <c r="T14" s="17"/>
      <c r="V14" s="15"/>
      <c r="W14" s="106" t="s">
        <v>9</v>
      </c>
      <c r="Z14" s="112"/>
      <c r="AC14" s="103"/>
      <c r="AD14" s="24" t="s">
        <v>9</v>
      </c>
      <c r="AG14" s="24" t="s">
        <v>9</v>
      </c>
      <c r="AI14" s="24" t="s">
        <v>9</v>
      </c>
      <c r="AN14" s="24" t="s">
        <v>9</v>
      </c>
      <c r="AP14" s="112"/>
      <c r="AQ14" s="24" t="s">
        <v>9</v>
      </c>
      <c r="AS14" s="103"/>
      <c r="AU14" s="34"/>
      <c r="AV14" s="103"/>
      <c r="AX14" s="103"/>
      <c r="AY14" s="15"/>
      <c r="AZ14" s="103"/>
      <c r="BA14" s="34"/>
      <c r="BD14" s="26" t="s">
        <v>9</v>
      </c>
      <c r="BI14" s="24" t="s">
        <v>9</v>
      </c>
      <c r="BJ14" s="17"/>
      <c r="BK14" s="103"/>
      <c r="BL14" s="6" t="s">
        <v>915</v>
      </c>
      <c r="BM14" s="193" t="s">
        <v>954</v>
      </c>
      <c r="BN14" s="193" t="s">
        <v>965</v>
      </c>
      <c r="BO14" s="6" t="s">
        <v>996</v>
      </c>
      <c r="BP14" s="8" t="s">
        <v>10</v>
      </c>
      <c r="BQ14" s="8" t="s">
        <v>10</v>
      </c>
      <c r="BR14" s="6" t="s">
        <v>336</v>
      </c>
    </row>
    <row r="15" spans="1:70" ht="56.25" customHeight="1" thickBot="1" x14ac:dyDescent="0.25">
      <c r="B15" s="30" t="s">
        <v>336</v>
      </c>
      <c r="C15" s="31" t="s">
        <v>480</v>
      </c>
      <c r="D15" s="31" t="s">
        <v>336</v>
      </c>
      <c r="E15" s="30" t="s">
        <v>353</v>
      </c>
      <c r="F15" s="34"/>
      <c r="G15" s="30" t="s">
        <v>470</v>
      </c>
      <c r="H15" s="31" t="s">
        <v>441</v>
      </c>
      <c r="I15" s="6" t="s">
        <v>639</v>
      </c>
      <c r="J15" s="112"/>
      <c r="K15" s="109" t="s">
        <v>737</v>
      </c>
      <c r="L15" s="30" t="s">
        <v>419</v>
      </c>
      <c r="M15" s="30" t="s">
        <v>444</v>
      </c>
      <c r="N15" s="30" t="s">
        <v>465</v>
      </c>
      <c r="O15" s="26" t="s">
        <v>10</v>
      </c>
      <c r="Q15" s="30" t="s">
        <v>374</v>
      </c>
      <c r="R15" s="30" t="s">
        <v>361</v>
      </c>
      <c r="S15" s="108" t="s">
        <v>788</v>
      </c>
      <c r="T15" s="31" t="s">
        <v>395</v>
      </c>
      <c r="V15" s="30"/>
      <c r="W15" s="108" t="s">
        <v>336</v>
      </c>
      <c r="X15" s="34"/>
      <c r="Y15" s="30" t="s">
        <v>353</v>
      </c>
      <c r="Z15" s="108" t="s">
        <v>336</v>
      </c>
      <c r="AA15" s="31" t="s">
        <v>336</v>
      </c>
      <c r="AB15" s="30" t="s">
        <v>367</v>
      </c>
      <c r="AC15" s="109" t="s">
        <v>732</v>
      </c>
      <c r="AD15" s="30" t="s">
        <v>359</v>
      </c>
      <c r="AE15" s="31"/>
      <c r="AF15" s="30" t="s">
        <v>456</v>
      </c>
      <c r="AG15" s="34"/>
      <c r="AH15" s="31" t="s">
        <v>379</v>
      </c>
      <c r="AI15" s="34"/>
      <c r="AJ15" s="34"/>
      <c r="AK15" s="34"/>
      <c r="AL15" s="34"/>
      <c r="AM15" s="30" t="s">
        <v>428</v>
      </c>
      <c r="AN15" s="30" t="s">
        <v>385</v>
      </c>
      <c r="AO15" s="34"/>
      <c r="AP15" s="103"/>
      <c r="AQ15" s="31" t="s">
        <v>414</v>
      </c>
      <c r="AS15" s="109" t="s">
        <v>772</v>
      </c>
      <c r="AT15" s="34"/>
      <c r="AU15" s="30" t="s">
        <v>433</v>
      </c>
      <c r="AV15" s="109" t="s">
        <v>762</v>
      </c>
      <c r="AW15" s="30"/>
      <c r="AX15" s="108" t="s">
        <v>744</v>
      </c>
      <c r="AY15" s="15"/>
      <c r="AZ15" s="108" t="s">
        <v>336</v>
      </c>
      <c r="BB15" s="34"/>
      <c r="BC15" s="34"/>
      <c r="BD15" s="30" t="s">
        <v>353</v>
      </c>
      <c r="BE15" s="30" t="s">
        <v>408</v>
      </c>
      <c r="BF15" s="30" t="s">
        <v>459</v>
      </c>
      <c r="BG15" s="34"/>
      <c r="BH15" s="31" t="s">
        <v>450</v>
      </c>
      <c r="BI15" s="30"/>
      <c r="BJ15" s="98" t="s">
        <v>488</v>
      </c>
      <c r="BK15" s="108" t="s">
        <v>778</v>
      </c>
      <c r="BP15" s="6" t="s">
        <v>1011</v>
      </c>
      <c r="BQ15" s="6" t="s">
        <v>1113</v>
      </c>
    </row>
    <row r="16" spans="1:70" ht="24.95" customHeight="1" x14ac:dyDescent="0.2">
      <c r="A16" s="34"/>
      <c r="B16" s="34"/>
      <c r="C16" s="34"/>
      <c r="E16" s="34"/>
      <c r="F16" s="34"/>
      <c r="G16" s="34"/>
      <c r="I16" s="6" t="s">
        <v>639</v>
      </c>
      <c r="J16" s="103"/>
      <c r="K16" s="103"/>
      <c r="O16" s="31" t="s">
        <v>558</v>
      </c>
      <c r="S16" s="103"/>
      <c r="T16" s="17"/>
      <c r="V16" s="31" t="s">
        <v>336</v>
      </c>
      <c r="W16" s="103"/>
      <c r="Z16" s="103"/>
      <c r="AC16" s="103"/>
      <c r="AG16" s="31" t="s">
        <v>570</v>
      </c>
      <c r="AP16" s="103"/>
      <c r="AS16" s="103"/>
      <c r="AV16" s="103"/>
      <c r="AW16" s="31" t="s">
        <v>534</v>
      </c>
      <c r="AX16" s="103"/>
      <c r="AY16" s="31" t="s">
        <v>553</v>
      </c>
      <c r="AZ16" s="103"/>
      <c r="BI16" s="31" t="s">
        <v>542</v>
      </c>
      <c r="BJ16" s="17"/>
      <c r="BK16" s="103"/>
    </row>
    <row r="17" spans="1:70" ht="24.95" customHeight="1" x14ac:dyDescent="0.2">
      <c r="A17" s="13" t="s">
        <v>329</v>
      </c>
      <c r="B17" s="13" t="s">
        <v>337</v>
      </c>
      <c r="C17" s="13" t="s">
        <v>337</v>
      </c>
      <c r="D17" s="13" t="s">
        <v>337</v>
      </c>
      <c r="E17" s="13" t="s">
        <v>337</v>
      </c>
      <c r="F17" s="13" t="s">
        <v>329</v>
      </c>
      <c r="G17" s="13" t="s">
        <v>337</v>
      </c>
      <c r="H17" s="13" t="s">
        <v>337</v>
      </c>
      <c r="I17" s="4" t="s">
        <v>337</v>
      </c>
      <c r="J17" s="102" t="s">
        <v>337</v>
      </c>
      <c r="K17" s="102" t="s">
        <v>337</v>
      </c>
      <c r="L17" s="13" t="s">
        <v>337</v>
      </c>
      <c r="M17" s="13" t="s">
        <v>337</v>
      </c>
      <c r="N17" s="13" t="s">
        <v>337</v>
      </c>
      <c r="O17" s="13" t="s">
        <v>337</v>
      </c>
      <c r="P17" s="13" t="s">
        <v>337</v>
      </c>
      <c r="Q17" s="13" t="s">
        <v>337</v>
      </c>
      <c r="R17" s="13" t="s">
        <v>337</v>
      </c>
      <c r="S17" s="102" t="s">
        <v>337</v>
      </c>
      <c r="T17" s="13" t="s">
        <v>337</v>
      </c>
      <c r="U17" s="13" t="s">
        <v>329</v>
      </c>
      <c r="V17" s="13" t="s">
        <v>337</v>
      </c>
      <c r="W17" s="102" t="s">
        <v>337</v>
      </c>
      <c r="X17" s="13" t="s">
        <v>337</v>
      </c>
      <c r="Y17" s="13" t="s">
        <v>337</v>
      </c>
      <c r="Z17" s="102" t="s">
        <v>337</v>
      </c>
      <c r="AA17" s="13" t="s">
        <v>337</v>
      </c>
      <c r="AB17" s="13" t="s">
        <v>337</v>
      </c>
      <c r="AC17" s="102" t="s">
        <v>337</v>
      </c>
      <c r="AD17" s="13" t="s">
        <v>337</v>
      </c>
      <c r="AE17" s="13" t="s">
        <v>329</v>
      </c>
      <c r="AF17" s="13" t="s">
        <v>337</v>
      </c>
      <c r="AG17" s="13" t="s">
        <v>337</v>
      </c>
      <c r="AH17" s="13" t="s">
        <v>337</v>
      </c>
      <c r="AI17" s="13" t="s">
        <v>337</v>
      </c>
      <c r="AJ17" s="13" t="s">
        <v>329</v>
      </c>
      <c r="AK17" s="13" t="s">
        <v>329</v>
      </c>
      <c r="AL17" s="13" t="s">
        <v>329</v>
      </c>
      <c r="AM17" s="13" t="s">
        <v>337</v>
      </c>
      <c r="AN17" s="13" t="s">
        <v>337</v>
      </c>
      <c r="AO17" s="13" t="s">
        <v>329</v>
      </c>
      <c r="AP17" s="102" t="s">
        <v>337</v>
      </c>
      <c r="AQ17" s="13" t="s">
        <v>337</v>
      </c>
      <c r="AR17" s="13" t="s">
        <v>329</v>
      </c>
      <c r="AS17" s="102" t="s">
        <v>337</v>
      </c>
      <c r="AT17" s="13" t="s">
        <v>329</v>
      </c>
      <c r="AU17" s="13" t="s">
        <v>337</v>
      </c>
      <c r="AV17" s="102" t="s">
        <v>337</v>
      </c>
      <c r="AW17" s="13" t="s">
        <v>337</v>
      </c>
      <c r="AX17" s="102" t="s">
        <v>337</v>
      </c>
      <c r="AY17" s="13" t="s">
        <v>337</v>
      </c>
      <c r="AZ17" s="102" t="s">
        <v>337</v>
      </c>
      <c r="BA17" s="13" t="s">
        <v>337</v>
      </c>
      <c r="BB17" s="13" t="s">
        <v>337</v>
      </c>
      <c r="BC17" s="13" t="s">
        <v>329</v>
      </c>
      <c r="BD17" s="13" t="s">
        <v>337</v>
      </c>
      <c r="BE17" s="13" t="s">
        <v>337</v>
      </c>
      <c r="BF17" s="13" t="s">
        <v>337</v>
      </c>
      <c r="BG17" s="13" t="s">
        <v>329</v>
      </c>
      <c r="BH17" s="13" t="s">
        <v>337</v>
      </c>
      <c r="BI17" s="13" t="s">
        <v>337</v>
      </c>
      <c r="BJ17" s="23" t="s">
        <v>337</v>
      </c>
      <c r="BK17" s="102" t="s">
        <v>779</v>
      </c>
      <c r="BL17" s="4" t="s">
        <v>337</v>
      </c>
      <c r="BM17" s="191" t="s">
        <v>337</v>
      </c>
      <c r="BN17" s="191" t="s">
        <v>337</v>
      </c>
      <c r="BO17" s="4" t="s">
        <v>337</v>
      </c>
      <c r="BP17" s="4" t="s">
        <v>337</v>
      </c>
      <c r="BQ17" s="4" t="s">
        <v>337</v>
      </c>
      <c r="BR17" s="4" t="s">
        <v>337</v>
      </c>
    </row>
    <row r="18" spans="1:70" ht="24.95" customHeight="1" thickBot="1" x14ac:dyDescent="0.25">
      <c r="A18" s="29" t="s">
        <v>632</v>
      </c>
      <c r="B18" s="24" t="s">
        <v>15</v>
      </c>
      <c r="C18" s="24" t="s">
        <v>15</v>
      </c>
      <c r="D18" s="24" t="s">
        <v>13</v>
      </c>
      <c r="E18" s="24" t="s">
        <v>13</v>
      </c>
      <c r="F18" s="29" t="s">
        <v>632</v>
      </c>
      <c r="G18" s="24" t="s">
        <v>15</v>
      </c>
      <c r="H18" s="24" t="s">
        <v>16</v>
      </c>
      <c r="I18" s="7" t="s">
        <v>15</v>
      </c>
      <c r="J18" s="104" t="s">
        <v>15</v>
      </c>
      <c r="K18" s="104"/>
      <c r="L18" s="24" t="s">
        <v>15</v>
      </c>
      <c r="M18" s="24" t="s">
        <v>13</v>
      </c>
      <c r="N18" s="24" t="s">
        <v>15</v>
      </c>
      <c r="O18" s="24" t="s">
        <v>15</v>
      </c>
      <c r="P18" s="24" t="s">
        <v>15</v>
      </c>
      <c r="Q18" s="24" t="s">
        <v>15</v>
      </c>
      <c r="R18" s="24" t="s">
        <v>13</v>
      </c>
      <c r="S18" s="104" t="s">
        <v>15</v>
      </c>
      <c r="T18" s="24" t="s">
        <v>15</v>
      </c>
      <c r="U18" s="29" t="s">
        <v>632</v>
      </c>
      <c r="V18" s="24" t="s">
        <v>13</v>
      </c>
      <c r="W18" s="104" t="s">
        <v>13</v>
      </c>
      <c r="X18" s="24" t="s">
        <v>13</v>
      </c>
      <c r="Y18" s="24" t="s">
        <v>13</v>
      </c>
      <c r="Z18" s="104" t="s">
        <v>13</v>
      </c>
      <c r="AA18" s="24" t="s">
        <v>16</v>
      </c>
      <c r="AB18" s="24" t="s">
        <v>15</v>
      </c>
      <c r="AC18" s="104" t="s">
        <v>15</v>
      </c>
      <c r="AD18" s="24" t="s">
        <v>15</v>
      </c>
      <c r="AE18" s="29" t="s">
        <v>632</v>
      </c>
      <c r="AF18" s="24" t="s">
        <v>15</v>
      </c>
      <c r="AG18" s="24" t="s">
        <v>15</v>
      </c>
      <c r="AH18" s="24" t="s">
        <v>15</v>
      </c>
      <c r="AI18" s="24" t="s">
        <v>15</v>
      </c>
      <c r="AJ18" s="29" t="s">
        <v>632</v>
      </c>
      <c r="AK18" s="29" t="s">
        <v>632</v>
      </c>
      <c r="AL18" s="29" t="s">
        <v>632</v>
      </c>
      <c r="AM18" s="24" t="s">
        <v>15</v>
      </c>
      <c r="AN18" s="24" t="s">
        <v>14</v>
      </c>
      <c r="AO18" s="29" t="s">
        <v>632</v>
      </c>
      <c r="AP18" s="104" t="s">
        <v>14</v>
      </c>
      <c r="AQ18" s="24" t="s">
        <v>15</v>
      </c>
      <c r="AR18" s="29" t="s">
        <v>632</v>
      </c>
      <c r="AS18" s="104" t="s">
        <v>15</v>
      </c>
      <c r="AT18" s="29" t="s">
        <v>632</v>
      </c>
      <c r="AU18" s="24" t="s">
        <v>16</v>
      </c>
      <c r="AV18" s="104" t="s">
        <v>16</v>
      </c>
      <c r="AW18" s="24" t="s">
        <v>16</v>
      </c>
      <c r="AX18" s="104" t="s">
        <v>15</v>
      </c>
      <c r="AY18" s="24"/>
      <c r="AZ18" s="104" t="s">
        <v>16</v>
      </c>
      <c r="BA18" s="24" t="s">
        <v>13</v>
      </c>
      <c r="BB18" s="24" t="s">
        <v>13</v>
      </c>
      <c r="BC18" s="29" t="s">
        <v>632</v>
      </c>
      <c r="BD18" s="24" t="s">
        <v>13</v>
      </c>
      <c r="BE18" s="24" t="s">
        <v>13</v>
      </c>
      <c r="BF18" s="24" t="s">
        <v>13</v>
      </c>
      <c r="BG18" s="29" t="s">
        <v>632</v>
      </c>
      <c r="BH18" s="24" t="s">
        <v>15</v>
      </c>
      <c r="BI18" s="24" t="s">
        <v>15</v>
      </c>
      <c r="BJ18" s="96" t="s">
        <v>15</v>
      </c>
      <c r="BK18" s="104" t="s">
        <v>15</v>
      </c>
      <c r="BL18" s="7" t="s">
        <v>15</v>
      </c>
      <c r="BM18" s="194" t="s">
        <v>13</v>
      </c>
      <c r="BN18" s="194" t="s">
        <v>15</v>
      </c>
      <c r="BO18" s="7" t="s">
        <v>16</v>
      </c>
      <c r="BP18" s="7" t="s">
        <v>13</v>
      </c>
      <c r="BQ18" s="7" t="s">
        <v>13</v>
      </c>
      <c r="BR18" s="7" t="s">
        <v>13</v>
      </c>
    </row>
    <row r="19" spans="1:70" ht="50.25" customHeight="1" x14ac:dyDescent="0.2">
      <c r="A19" s="34"/>
      <c r="B19" s="30" t="s">
        <v>424</v>
      </c>
      <c r="C19" s="30" t="s">
        <v>481</v>
      </c>
      <c r="D19" s="34"/>
      <c r="E19" s="30" t="s">
        <v>454</v>
      </c>
      <c r="F19" s="34"/>
      <c r="G19" s="30" t="s">
        <v>471</v>
      </c>
      <c r="H19" s="31" t="s">
        <v>442</v>
      </c>
      <c r="I19" s="6" t="s">
        <v>460</v>
      </c>
      <c r="J19" s="103"/>
      <c r="K19" s="108" t="s">
        <v>738</v>
      </c>
      <c r="L19" s="30" t="s">
        <v>420</v>
      </c>
      <c r="M19" s="31" t="s">
        <v>445</v>
      </c>
      <c r="N19" s="30" t="s">
        <v>466</v>
      </c>
      <c r="O19" s="30" t="s">
        <v>559</v>
      </c>
      <c r="P19" s="30" t="s">
        <v>547</v>
      </c>
      <c r="Q19" s="30" t="s">
        <v>375</v>
      </c>
      <c r="R19" s="30" t="s">
        <v>362</v>
      </c>
      <c r="S19" s="108" t="s">
        <v>789</v>
      </c>
      <c r="T19" s="31" t="s">
        <v>396</v>
      </c>
      <c r="V19" s="30" t="s">
        <v>527</v>
      </c>
      <c r="W19" s="108" t="s">
        <v>460</v>
      </c>
      <c r="X19" s="34"/>
      <c r="Y19" s="30" t="s">
        <v>354</v>
      </c>
      <c r="Z19" s="108" t="s">
        <v>768</v>
      </c>
      <c r="AA19" s="31" t="s">
        <v>412</v>
      </c>
      <c r="AB19" s="30" t="s">
        <v>368</v>
      </c>
      <c r="AC19" s="109" t="s">
        <v>733</v>
      </c>
      <c r="AD19" s="34"/>
      <c r="AF19" s="30" t="s">
        <v>457</v>
      </c>
      <c r="AG19" s="30" t="s">
        <v>571</v>
      </c>
      <c r="AH19" s="31" t="s">
        <v>380</v>
      </c>
      <c r="AI19" s="30" t="s">
        <v>368</v>
      </c>
      <c r="AJ19" s="34"/>
      <c r="AL19" s="34"/>
      <c r="AM19" s="30" t="s">
        <v>429</v>
      </c>
      <c r="AN19" s="30" t="s">
        <v>386</v>
      </c>
      <c r="AO19" s="34"/>
      <c r="AP19" s="112"/>
      <c r="AQ19" s="31" t="s">
        <v>415</v>
      </c>
      <c r="AS19" s="109" t="s">
        <v>773</v>
      </c>
      <c r="AT19" s="34"/>
      <c r="AU19" s="30" t="s">
        <v>434</v>
      </c>
      <c r="AV19" s="109" t="s">
        <v>763</v>
      </c>
      <c r="AW19" s="30" t="s">
        <v>535</v>
      </c>
      <c r="AX19" s="108" t="s">
        <v>745</v>
      </c>
      <c r="AY19" s="31" t="s">
        <v>554</v>
      </c>
      <c r="AZ19" s="108" t="s">
        <v>795</v>
      </c>
      <c r="BA19" s="31" t="s">
        <v>349</v>
      </c>
      <c r="BB19" s="30" t="s">
        <v>372</v>
      </c>
      <c r="BC19" s="34"/>
      <c r="BD19" s="30" t="s">
        <v>402</v>
      </c>
      <c r="BE19" s="30" t="s">
        <v>409</v>
      </c>
      <c r="BF19" s="30" t="s">
        <v>460</v>
      </c>
      <c r="BG19" s="34"/>
      <c r="BH19" s="31" t="s">
        <v>451</v>
      </c>
      <c r="BI19" s="30" t="s">
        <v>420</v>
      </c>
      <c r="BJ19" s="98" t="s">
        <v>424</v>
      </c>
      <c r="BK19" s="108" t="s">
        <v>780</v>
      </c>
      <c r="BL19" s="6" t="s">
        <v>916</v>
      </c>
      <c r="BM19" s="193" t="s">
        <v>955</v>
      </c>
      <c r="BN19" s="193" t="s">
        <v>966</v>
      </c>
      <c r="BO19" s="6" t="s">
        <v>997</v>
      </c>
      <c r="BP19" s="6" t="s">
        <v>1012</v>
      </c>
      <c r="BR19" s="6" t="s">
        <v>460</v>
      </c>
    </row>
    <row r="20" spans="1:70" ht="24.95" customHeight="1" x14ac:dyDescent="0.25">
      <c r="J20" s="103"/>
      <c r="K20" s="103"/>
      <c r="S20" s="103"/>
      <c r="T20" s="17"/>
      <c r="V20" s="15"/>
      <c r="W20" s="103"/>
      <c r="Z20" s="103"/>
      <c r="AC20" s="103"/>
      <c r="AP20" s="103"/>
      <c r="AS20" s="103"/>
      <c r="AV20" s="103"/>
      <c r="AX20" s="103"/>
      <c r="AY20" s="15"/>
      <c r="AZ20" s="103"/>
      <c r="BJ20" s="17"/>
      <c r="BK20" s="103"/>
    </row>
    <row r="21" spans="1:70" ht="24.95" customHeight="1" x14ac:dyDescent="0.25">
      <c r="J21" s="103"/>
      <c r="K21" s="103"/>
      <c r="S21" s="103"/>
      <c r="T21" s="17"/>
      <c r="V21" s="15"/>
      <c r="W21" s="103"/>
      <c r="Z21" s="103"/>
      <c r="AC21" s="103"/>
      <c r="AP21" s="103"/>
      <c r="AS21" s="103"/>
      <c r="AV21" s="103"/>
      <c r="AX21" s="103"/>
      <c r="AY21" s="15"/>
      <c r="AZ21" s="103"/>
      <c r="BJ21" s="17"/>
      <c r="BK21" s="103"/>
    </row>
    <row r="22" spans="1:70" ht="24.95" customHeight="1" x14ac:dyDescent="0.2">
      <c r="A22" s="13" t="s">
        <v>330</v>
      </c>
      <c r="B22" s="13" t="s">
        <v>338</v>
      </c>
      <c r="C22" s="13" t="s">
        <v>338</v>
      </c>
      <c r="D22" s="13" t="s">
        <v>338</v>
      </c>
      <c r="E22" s="13" t="s">
        <v>338</v>
      </c>
      <c r="F22" s="13" t="s">
        <v>330</v>
      </c>
      <c r="G22" s="13" t="s">
        <v>338</v>
      </c>
      <c r="H22" s="13" t="s">
        <v>338</v>
      </c>
      <c r="I22" s="4" t="s">
        <v>338</v>
      </c>
      <c r="J22" s="102" t="s">
        <v>338</v>
      </c>
      <c r="K22" s="102" t="s">
        <v>338</v>
      </c>
      <c r="L22" s="13" t="s">
        <v>338</v>
      </c>
      <c r="M22" s="13" t="s">
        <v>338</v>
      </c>
      <c r="N22" s="13" t="s">
        <v>338</v>
      </c>
      <c r="O22" s="13" t="s">
        <v>338</v>
      </c>
      <c r="P22" s="13" t="s">
        <v>338</v>
      </c>
      <c r="Q22" s="13" t="s">
        <v>338</v>
      </c>
      <c r="R22" s="13" t="s">
        <v>338</v>
      </c>
      <c r="S22" s="102" t="s">
        <v>338</v>
      </c>
      <c r="T22" s="13" t="s">
        <v>338</v>
      </c>
      <c r="U22" s="13" t="s">
        <v>330</v>
      </c>
      <c r="V22" s="13" t="s">
        <v>528</v>
      </c>
      <c r="W22" s="102" t="s">
        <v>338</v>
      </c>
      <c r="X22" s="13" t="s">
        <v>338</v>
      </c>
      <c r="Y22" s="13" t="s">
        <v>338</v>
      </c>
      <c r="Z22" s="102" t="s">
        <v>338</v>
      </c>
      <c r="AA22" s="13" t="s">
        <v>338</v>
      </c>
      <c r="AB22" s="13" t="s">
        <v>338</v>
      </c>
      <c r="AC22" s="102" t="s">
        <v>338</v>
      </c>
      <c r="AD22" s="13" t="s">
        <v>338</v>
      </c>
      <c r="AE22" s="13" t="s">
        <v>330</v>
      </c>
      <c r="AF22" s="13" t="s">
        <v>338</v>
      </c>
      <c r="AG22" s="13" t="s">
        <v>338</v>
      </c>
      <c r="AH22" s="13" t="s">
        <v>338</v>
      </c>
      <c r="AI22" s="13" t="s">
        <v>338</v>
      </c>
      <c r="AJ22" s="13" t="s">
        <v>330</v>
      </c>
      <c r="AK22" s="13" t="s">
        <v>330</v>
      </c>
      <c r="AL22" s="13" t="s">
        <v>330</v>
      </c>
      <c r="AM22" s="13" t="s">
        <v>338</v>
      </c>
      <c r="AN22" s="13" t="s">
        <v>338</v>
      </c>
      <c r="AO22" s="13" t="s">
        <v>330</v>
      </c>
      <c r="AP22" s="102" t="s">
        <v>338</v>
      </c>
      <c r="AQ22" s="13" t="s">
        <v>338</v>
      </c>
      <c r="AR22" s="13" t="s">
        <v>330</v>
      </c>
      <c r="AS22" s="102" t="s">
        <v>338</v>
      </c>
      <c r="AT22" s="13" t="s">
        <v>330</v>
      </c>
      <c r="AU22" s="13" t="s">
        <v>338</v>
      </c>
      <c r="AV22" s="102" t="s">
        <v>338</v>
      </c>
      <c r="AW22" s="13" t="s">
        <v>338</v>
      </c>
      <c r="AX22" s="102" t="s">
        <v>338</v>
      </c>
      <c r="AY22" s="13" t="s">
        <v>338</v>
      </c>
      <c r="AZ22" s="102" t="s">
        <v>338</v>
      </c>
      <c r="BA22" s="13" t="s">
        <v>338</v>
      </c>
      <c r="BB22" s="13" t="s">
        <v>338</v>
      </c>
      <c r="BC22" s="13" t="s">
        <v>330</v>
      </c>
      <c r="BD22" s="13" t="s">
        <v>338</v>
      </c>
      <c r="BE22" s="13" t="s">
        <v>338</v>
      </c>
      <c r="BF22" s="13" t="s">
        <v>338</v>
      </c>
      <c r="BG22" s="13" t="s">
        <v>330</v>
      </c>
      <c r="BH22" s="13" t="s">
        <v>338</v>
      </c>
      <c r="BI22" s="13" t="s">
        <v>338</v>
      </c>
      <c r="BJ22" s="23" t="s">
        <v>338</v>
      </c>
      <c r="BK22" s="102" t="s">
        <v>338</v>
      </c>
      <c r="BL22" s="4" t="s">
        <v>338</v>
      </c>
      <c r="BM22" s="191" t="s">
        <v>338</v>
      </c>
      <c r="BN22" s="191" t="s">
        <v>338</v>
      </c>
      <c r="BO22" s="4" t="s">
        <v>338</v>
      </c>
      <c r="BP22" s="4" t="s">
        <v>338</v>
      </c>
      <c r="BQ22" s="4" t="s">
        <v>338</v>
      </c>
      <c r="BR22" s="4" t="s">
        <v>338</v>
      </c>
    </row>
    <row r="23" spans="1:70" ht="24.95" customHeight="1" thickBot="1" x14ac:dyDescent="0.25">
      <c r="A23" s="29" t="s">
        <v>632</v>
      </c>
      <c r="B23" s="31" t="s">
        <v>387</v>
      </c>
      <c r="C23" s="31" t="s">
        <v>482</v>
      </c>
      <c r="D23" s="31" t="s">
        <v>339</v>
      </c>
      <c r="E23" s="31" t="s">
        <v>350</v>
      </c>
      <c r="F23" s="29" t="s">
        <v>632</v>
      </c>
      <c r="G23" s="31" t="s">
        <v>472</v>
      </c>
      <c r="H23" s="31" t="s">
        <v>443</v>
      </c>
      <c r="I23" s="5" t="s">
        <v>356</v>
      </c>
      <c r="J23" s="109" t="s">
        <v>350</v>
      </c>
      <c r="K23" s="103"/>
      <c r="L23" s="31" t="s">
        <v>350</v>
      </c>
      <c r="O23" s="31" t="s">
        <v>560</v>
      </c>
      <c r="P23" s="31" t="s">
        <v>548</v>
      </c>
      <c r="Q23" s="31" t="s">
        <v>350</v>
      </c>
      <c r="R23" s="31" t="s">
        <v>363</v>
      </c>
      <c r="S23" s="109" t="s">
        <v>350</v>
      </c>
      <c r="T23" s="31" t="s">
        <v>397</v>
      </c>
      <c r="U23" s="29" t="s">
        <v>632</v>
      </c>
      <c r="V23" s="31" t="s">
        <v>529</v>
      </c>
      <c r="W23" s="109" t="s">
        <v>755</v>
      </c>
      <c r="Y23" s="31" t="s">
        <v>350</v>
      </c>
      <c r="Z23" s="109" t="s">
        <v>350</v>
      </c>
      <c r="AA23" s="31" t="s">
        <v>350</v>
      </c>
      <c r="AB23" s="31" t="s">
        <v>350</v>
      </c>
      <c r="AC23" s="109" t="s">
        <v>350</v>
      </c>
      <c r="AD23" s="31" t="s">
        <v>350</v>
      </c>
      <c r="AE23" s="29" t="s">
        <v>632</v>
      </c>
      <c r="AF23" s="31" t="s">
        <v>350</v>
      </c>
      <c r="AG23" s="31" t="s">
        <v>387</v>
      </c>
      <c r="AH23" s="31" t="s">
        <v>350</v>
      </c>
      <c r="AI23" s="31" t="s">
        <v>350</v>
      </c>
      <c r="AJ23" s="29" t="s">
        <v>632</v>
      </c>
      <c r="AK23" s="29" t="s">
        <v>632</v>
      </c>
      <c r="AL23" s="29" t="s">
        <v>632</v>
      </c>
      <c r="AM23" s="31" t="s">
        <v>430</v>
      </c>
      <c r="AN23" s="31" t="s">
        <v>387</v>
      </c>
      <c r="AO23" s="29" t="s">
        <v>632</v>
      </c>
      <c r="AP23" s="109" t="s">
        <v>350</v>
      </c>
      <c r="AQ23" s="31" t="s">
        <v>387</v>
      </c>
      <c r="AR23" s="29" t="s">
        <v>632</v>
      </c>
      <c r="AS23" s="109" t="s">
        <v>350</v>
      </c>
      <c r="AT23" s="29" t="s">
        <v>632</v>
      </c>
      <c r="AU23" s="31" t="s">
        <v>387</v>
      </c>
      <c r="AV23" s="109" t="s">
        <v>350</v>
      </c>
      <c r="AW23" s="31" t="s">
        <v>536</v>
      </c>
      <c r="AX23" s="109" t="s">
        <v>746</v>
      </c>
      <c r="AY23" s="15"/>
      <c r="AZ23" s="103"/>
      <c r="BA23" s="31" t="s">
        <v>350</v>
      </c>
      <c r="BB23" s="31" t="s">
        <v>350</v>
      </c>
      <c r="BC23" s="29" t="s">
        <v>632</v>
      </c>
      <c r="BD23" s="31" t="s">
        <v>387</v>
      </c>
      <c r="BE23" s="31" t="s">
        <v>350</v>
      </c>
      <c r="BF23" s="31" t="s">
        <v>350</v>
      </c>
      <c r="BG23" s="29" t="s">
        <v>632</v>
      </c>
      <c r="BH23" s="31" t="s">
        <v>387</v>
      </c>
      <c r="BI23" s="31" t="s">
        <v>350</v>
      </c>
      <c r="BJ23" s="97" t="s">
        <v>350</v>
      </c>
      <c r="BK23" s="109" t="s">
        <v>781</v>
      </c>
      <c r="BL23" s="5" t="s">
        <v>917</v>
      </c>
      <c r="BM23" s="192" t="s">
        <v>956</v>
      </c>
      <c r="BN23" s="192" t="s">
        <v>387</v>
      </c>
      <c r="BO23" s="5" t="s">
        <v>350</v>
      </c>
      <c r="BP23" s="5" t="s">
        <v>1013</v>
      </c>
      <c r="BQ23" s="5" t="s">
        <v>1114</v>
      </c>
      <c r="BR23" s="5" t="s">
        <v>350</v>
      </c>
    </row>
    <row r="24" spans="1:70" ht="24.95" customHeight="1" thickBot="1" x14ac:dyDescent="0.25">
      <c r="A24" s="33"/>
      <c r="B24" s="30" t="s">
        <v>425</v>
      </c>
      <c r="C24" s="31" t="s">
        <v>483</v>
      </c>
      <c r="D24" s="30" t="s">
        <v>340</v>
      </c>
      <c r="E24" s="30" t="s">
        <v>355</v>
      </c>
      <c r="F24" s="34"/>
      <c r="G24" s="31" t="s">
        <v>473</v>
      </c>
      <c r="I24" s="6" t="s">
        <v>355</v>
      </c>
      <c r="J24" s="108" t="s">
        <v>355</v>
      </c>
      <c r="K24" s="112"/>
      <c r="L24" s="30" t="s">
        <v>421</v>
      </c>
      <c r="M24" s="34"/>
      <c r="N24" s="34"/>
      <c r="O24" s="30" t="s">
        <v>561</v>
      </c>
      <c r="P24" s="30" t="s">
        <v>549</v>
      </c>
      <c r="Q24" s="30" t="s">
        <v>351</v>
      </c>
      <c r="R24" s="30" t="s">
        <v>364</v>
      </c>
      <c r="S24" s="108" t="s">
        <v>790</v>
      </c>
      <c r="V24" s="15"/>
      <c r="W24" s="112"/>
      <c r="X24" s="34"/>
      <c r="Y24" s="30" t="s">
        <v>355</v>
      </c>
      <c r="Z24" s="108" t="s">
        <v>355</v>
      </c>
      <c r="AA24" s="31" t="s">
        <v>355</v>
      </c>
      <c r="AB24" s="30" t="s">
        <v>355</v>
      </c>
      <c r="AC24" s="109" t="s">
        <v>355</v>
      </c>
      <c r="AD24" s="30" t="s">
        <v>355</v>
      </c>
      <c r="AF24" s="31" t="s">
        <v>355</v>
      </c>
      <c r="AG24" s="30" t="s">
        <v>572</v>
      </c>
      <c r="AH24" s="31" t="s">
        <v>355</v>
      </c>
      <c r="AL24" s="34"/>
      <c r="AM24" s="34"/>
      <c r="AN24" s="30" t="s">
        <v>388</v>
      </c>
      <c r="AO24" s="34"/>
      <c r="AP24" s="103"/>
      <c r="AQ24" s="31" t="s">
        <v>416</v>
      </c>
      <c r="AS24" s="103"/>
      <c r="AU24" s="30" t="s">
        <v>435</v>
      </c>
      <c r="AV24" s="103"/>
      <c r="AW24" s="31" t="s">
        <v>537</v>
      </c>
      <c r="AX24" s="108" t="s">
        <v>747</v>
      </c>
      <c r="AY24" s="15"/>
      <c r="AZ24" s="112"/>
      <c r="BA24" s="30" t="s">
        <v>351</v>
      </c>
      <c r="BB24" s="31" t="s">
        <v>355</v>
      </c>
      <c r="BC24" s="34"/>
      <c r="BD24" s="31" t="s">
        <v>403</v>
      </c>
      <c r="BE24" s="31" t="s">
        <v>351</v>
      </c>
      <c r="BF24" s="30" t="s">
        <v>461</v>
      </c>
      <c r="BI24" s="31" t="s">
        <v>355</v>
      </c>
      <c r="BJ24" s="98" t="s">
        <v>355</v>
      </c>
      <c r="BK24" s="103"/>
      <c r="BM24" s="193" t="s">
        <v>957</v>
      </c>
      <c r="BN24" s="193" t="s">
        <v>967</v>
      </c>
      <c r="BO24" s="6" t="s">
        <v>355</v>
      </c>
      <c r="BR24" s="6" t="s">
        <v>355</v>
      </c>
    </row>
    <row r="25" spans="1:70" ht="24.95" customHeight="1" thickBot="1" x14ac:dyDescent="0.25">
      <c r="A25" s="36" t="s">
        <v>632</v>
      </c>
      <c r="B25" s="30" t="s">
        <v>426</v>
      </c>
      <c r="D25" s="30" t="s">
        <v>341</v>
      </c>
      <c r="E25" s="30" t="s">
        <v>356</v>
      </c>
      <c r="F25" s="34"/>
      <c r="G25" s="31" t="s">
        <v>474</v>
      </c>
      <c r="I25" s="6" t="s">
        <v>350</v>
      </c>
      <c r="J25" s="108" t="s">
        <v>356</v>
      </c>
      <c r="K25" s="112"/>
      <c r="L25" s="30" t="s">
        <v>422</v>
      </c>
      <c r="M25" s="34"/>
      <c r="N25" s="34"/>
      <c r="O25" s="30" t="s">
        <v>562</v>
      </c>
      <c r="P25" s="30" t="s">
        <v>550</v>
      </c>
      <c r="Q25" s="30" t="s">
        <v>360</v>
      </c>
      <c r="R25" s="30" t="s">
        <v>365</v>
      </c>
      <c r="S25" s="108" t="s">
        <v>356</v>
      </c>
      <c r="T25" s="31" t="s">
        <v>398</v>
      </c>
      <c r="V25" s="34"/>
      <c r="W25" s="112"/>
      <c r="X25" s="34"/>
      <c r="Y25" s="30" t="s">
        <v>356</v>
      </c>
      <c r="Z25" s="109" t="s">
        <v>356</v>
      </c>
      <c r="AA25" s="31" t="s">
        <v>356</v>
      </c>
      <c r="AB25" s="30" t="s">
        <v>356</v>
      </c>
      <c r="AC25" s="109" t="s">
        <v>356</v>
      </c>
      <c r="AD25" s="30" t="s">
        <v>360</v>
      </c>
      <c r="AF25" s="31" t="s">
        <v>356</v>
      </c>
      <c r="AG25" s="30" t="s">
        <v>573</v>
      </c>
      <c r="AH25" s="31" t="s">
        <v>356</v>
      </c>
      <c r="AI25" s="31" t="s">
        <v>462</v>
      </c>
      <c r="AM25" s="34"/>
      <c r="AN25" s="30" t="s">
        <v>389</v>
      </c>
      <c r="AO25" s="34"/>
      <c r="AP25" s="112"/>
      <c r="AS25" s="103"/>
      <c r="AU25" s="30" t="s">
        <v>436</v>
      </c>
      <c r="AV25" s="103"/>
      <c r="AW25" s="30" t="s">
        <v>538</v>
      </c>
      <c r="AX25" s="108" t="s">
        <v>748</v>
      </c>
      <c r="AY25" s="15"/>
      <c r="AZ25" s="112"/>
      <c r="BA25" s="30" t="s">
        <v>352</v>
      </c>
      <c r="BB25" s="31" t="s">
        <v>356</v>
      </c>
      <c r="BC25" s="34"/>
      <c r="BD25" s="31" t="s">
        <v>404</v>
      </c>
      <c r="BE25" s="31" t="s">
        <v>352</v>
      </c>
      <c r="BF25" s="30" t="s">
        <v>352</v>
      </c>
      <c r="BH25" s="31" t="s">
        <v>356</v>
      </c>
      <c r="BI25" s="31" t="s">
        <v>356</v>
      </c>
      <c r="BJ25" s="98" t="s">
        <v>356</v>
      </c>
      <c r="BK25" s="103"/>
      <c r="BM25" s="193" t="s">
        <v>958</v>
      </c>
      <c r="BN25" s="193" t="s">
        <v>416</v>
      </c>
      <c r="BO25" s="6" t="s">
        <v>356</v>
      </c>
      <c r="BR25" s="6" t="s">
        <v>356</v>
      </c>
    </row>
    <row r="26" spans="1:70" ht="47.25" customHeight="1" x14ac:dyDescent="0.2">
      <c r="A26" s="34"/>
      <c r="B26" s="34"/>
      <c r="D26" s="30" t="s">
        <v>342</v>
      </c>
      <c r="E26" s="34"/>
      <c r="J26" s="112"/>
      <c r="K26" s="110" t="s">
        <v>739</v>
      </c>
      <c r="L26" s="34"/>
      <c r="M26" s="31" t="s">
        <v>494</v>
      </c>
      <c r="N26" s="31" t="s">
        <v>467</v>
      </c>
      <c r="O26" s="31" t="s">
        <v>563</v>
      </c>
      <c r="P26" s="31" t="s">
        <v>551</v>
      </c>
      <c r="Q26" s="30" t="s">
        <v>376</v>
      </c>
      <c r="R26" s="34"/>
      <c r="S26" s="108" t="s">
        <v>791</v>
      </c>
      <c r="T26" s="17"/>
      <c r="V26" s="15"/>
      <c r="W26" s="109" t="s">
        <v>756</v>
      </c>
      <c r="X26" s="31" t="s">
        <v>464</v>
      </c>
      <c r="Y26" s="31" t="s">
        <v>357</v>
      </c>
      <c r="Z26" s="103"/>
      <c r="AC26" s="103"/>
      <c r="AG26" s="30" t="s">
        <v>574</v>
      </c>
      <c r="AH26" s="31" t="s">
        <v>381</v>
      </c>
      <c r="AL26" s="34"/>
      <c r="AN26" s="31" t="s">
        <v>390</v>
      </c>
      <c r="AP26" s="103"/>
      <c r="AS26" s="103"/>
      <c r="AU26" s="31" t="s">
        <v>437</v>
      </c>
      <c r="AV26" s="109" t="s">
        <v>764</v>
      </c>
      <c r="AX26" s="109" t="s">
        <v>749</v>
      </c>
      <c r="AY26" s="31" t="s">
        <v>555</v>
      </c>
      <c r="AZ26" s="109" t="s">
        <v>796</v>
      </c>
      <c r="BA26" s="13"/>
      <c r="BC26" s="34"/>
      <c r="BD26" s="34"/>
      <c r="BE26" s="34"/>
      <c r="BH26" s="31" t="s">
        <v>452</v>
      </c>
      <c r="BI26" s="31" t="s">
        <v>543</v>
      </c>
      <c r="BJ26" s="35"/>
      <c r="BK26" s="103"/>
      <c r="BM26" s="193" t="s">
        <v>959</v>
      </c>
    </row>
    <row r="27" spans="1:70" ht="24.95" customHeight="1" x14ac:dyDescent="0.25">
      <c r="D27" s="13"/>
      <c r="J27" s="103"/>
      <c r="K27" s="103"/>
      <c r="S27" s="103"/>
      <c r="T27" s="17"/>
      <c r="V27" s="15"/>
      <c r="W27" s="103"/>
      <c r="Y27" s="13"/>
      <c r="Z27" s="103"/>
      <c r="AC27" s="103"/>
      <c r="AP27" s="103"/>
      <c r="AS27" s="103"/>
      <c r="AV27" s="103"/>
      <c r="AX27" s="103"/>
      <c r="AY27" s="15"/>
      <c r="AZ27" s="103"/>
      <c r="BA27" s="24"/>
      <c r="BJ27" s="17"/>
      <c r="BK27" s="103"/>
    </row>
    <row r="28" spans="1:70" ht="24.95" customHeight="1" x14ac:dyDescent="0.2">
      <c r="A28" s="13" t="s">
        <v>331</v>
      </c>
      <c r="B28" s="13" t="s">
        <v>343</v>
      </c>
      <c r="C28" s="13" t="s">
        <v>343</v>
      </c>
      <c r="D28" s="13" t="s">
        <v>343</v>
      </c>
      <c r="E28" s="13" t="s">
        <v>343</v>
      </c>
      <c r="F28" s="13" t="s">
        <v>331</v>
      </c>
      <c r="G28" s="13" t="s">
        <v>343</v>
      </c>
      <c r="H28" s="13" t="s">
        <v>343</v>
      </c>
      <c r="I28" s="4" t="s">
        <v>343</v>
      </c>
      <c r="J28" s="102" t="s">
        <v>343</v>
      </c>
      <c r="K28" s="102" t="s">
        <v>343</v>
      </c>
      <c r="L28" s="13" t="s">
        <v>343</v>
      </c>
      <c r="M28" s="13" t="s">
        <v>343</v>
      </c>
      <c r="N28" s="13" t="s">
        <v>343</v>
      </c>
      <c r="O28" s="13" t="s">
        <v>343</v>
      </c>
      <c r="P28" s="13" t="s">
        <v>343</v>
      </c>
      <c r="Q28" s="13" t="s">
        <v>343</v>
      </c>
      <c r="R28" s="13" t="s">
        <v>343</v>
      </c>
      <c r="S28" s="102" t="s">
        <v>343</v>
      </c>
      <c r="T28" s="13" t="s">
        <v>343</v>
      </c>
      <c r="U28" s="13" t="s">
        <v>331</v>
      </c>
      <c r="V28" s="13" t="s">
        <v>343</v>
      </c>
      <c r="W28" s="102" t="s">
        <v>343</v>
      </c>
      <c r="X28" s="13" t="s">
        <v>343</v>
      </c>
      <c r="Y28" s="13" t="s">
        <v>343</v>
      </c>
      <c r="Z28" s="102" t="s">
        <v>343</v>
      </c>
      <c r="AA28" s="13" t="s">
        <v>343</v>
      </c>
      <c r="AB28" s="13" t="s">
        <v>343</v>
      </c>
      <c r="AC28" s="102" t="s">
        <v>343</v>
      </c>
      <c r="AD28" s="13" t="s">
        <v>343</v>
      </c>
      <c r="AE28" s="13" t="s">
        <v>331</v>
      </c>
      <c r="AF28" s="13" t="s">
        <v>343</v>
      </c>
      <c r="AG28" s="13" t="s">
        <v>343</v>
      </c>
      <c r="AH28" s="13" t="s">
        <v>343</v>
      </c>
      <c r="AI28" s="13" t="s">
        <v>343</v>
      </c>
      <c r="AJ28" s="13" t="s">
        <v>343</v>
      </c>
      <c r="AK28" s="13" t="s">
        <v>331</v>
      </c>
      <c r="AL28" s="13" t="s">
        <v>331</v>
      </c>
      <c r="AM28" s="13" t="s">
        <v>343</v>
      </c>
      <c r="AN28" s="13" t="s">
        <v>343</v>
      </c>
      <c r="AO28" s="13" t="s">
        <v>331</v>
      </c>
      <c r="AP28" s="102" t="s">
        <v>343</v>
      </c>
      <c r="AQ28" s="13" t="s">
        <v>343</v>
      </c>
      <c r="AR28" s="13" t="s">
        <v>331</v>
      </c>
      <c r="AS28" s="102" t="s">
        <v>343</v>
      </c>
      <c r="AT28" s="13" t="s">
        <v>331</v>
      </c>
      <c r="AU28" s="13" t="s">
        <v>343</v>
      </c>
      <c r="AV28" s="102" t="s">
        <v>343</v>
      </c>
      <c r="AW28" s="13" t="s">
        <v>343</v>
      </c>
      <c r="AX28" s="102" t="s">
        <v>343</v>
      </c>
      <c r="AY28" s="13" t="s">
        <v>343</v>
      </c>
      <c r="AZ28" s="102" t="s">
        <v>343</v>
      </c>
      <c r="BA28" s="13" t="s">
        <v>343</v>
      </c>
      <c r="BB28" s="13" t="s">
        <v>343</v>
      </c>
      <c r="BC28" s="13" t="s">
        <v>331</v>
      </c>
      <c r="BD28" s="13" t="s">
        <v>343</v>
      </c>
      <c r="BE28" s="13" t="s">
        <v>343</v>
      </c>
      <c r="BF28" s="13" t="s">
        <v>343</v>
      </c>
      <c r="BG28" s="13" t="s">
        <v>331</v>
      </c>
      <c r="BH28" s="13" t="s">
        <v>343</v>
      </c>
      <c r="BI28" s="13" t="s">
        <v>343</v>
      </c>
      <c r="BJ28" s="23" t="s">
        <v>343</v>
      </c>
      <c r="BK28" s="102" t="s">
        <v>343</v>
      </c>
      <c r="BL28" s="4" t="s">
        <v>343</v>
      </c>
      <c r="BM28" s="191" t="s">
        <v>343</v>
      </c>
      <c r="BN28" s="191" t="s">
        <v>343</v>
      </c>
      <c r="BO28" s="4" t="s">
        <v>343</v>
      </c>
      <c r="BP28" s="4" t="s">
        <v>343</v>
      </c>
      <c r="BQ28" s="4" t="s">
        <v>343</v>
      </c>
      <c r="BR28" s="4" t="s">
        <v>343</v>
      </c>
    </row>
    <row r="29" spans="1:70" ht="24.95" customHeight="1" thickBot="1" x14ac:dyDescent="0.25">
      <c r="A29" s="29" t="s">
        <v>632</v>
      </c>
      <c r="B29" s="24" t="s">
        <v>25</v>
      </c>
      <c r="C29" s="24" t="s">
        <v>24</v>
      </c>
      <c r="D29" s="24" t="s">
        <v>25</v>
      </c>
      <c r="E29" s="24" t="s">
        <v>24</v>
      </c>
      <c r="F29" s="29" t="s">
        <v>632</v>
      </c>
      <c r="G29" s="24" t="s">
        <v>24</v>
      </c>
      <c r="H29" s="24" t="s">
        <v>25</v>
      </c>
      <c r="I29" s="7" t="s">
        <v>24</v>
      </c>
      <c r="J29" s="104" t="s">
        <v>25</v>
      </c>
      <c r="K29" s="104" t="s">
        <v>25</v>
      </c>
      <c r="L29" s="24" t="s">
        <v>25</v>
      </c>
      <c r="M29" s="24" t="s">
        <v>25</v>
      </c>
      <c r="N29" s="24" t="s">
        <v>24</v>
      </c>
      <c r="O29" s="24" t="s">
        <v>24</v>
      </c>
      <c r="P29" s="24" t="s">
        <v>25</v>
      </c>
      <c r="Q29" s="24" t="s">
        <v>25</v>
      </c>
      <c r="R29" s="24" t="s">
        <v>25</v>
      </c>
      <c r="S29" s="104" t="s">
        <v>24</v>
      </c>
      <c r="T29" s="24" t="s">
        <v>25</v>
      </c>
      <c r="U29" s="29" t="s">
        <v>632</v>
      </c>
      <c r="V29" s="24" t="s">
        <v>25</v>
      </c>
      <c r="W29" s="104" t="s">
        <v>24</v>
      </c>
      <c r="X29" s="24" t="s">
        <v>25</v>
      </c>
      <c r="Y29" s="24" t="s">
        <v>25</v>
      </c>
      <c r="Z29" s="104" t="s">
        <v>25</v>
      </c>
      <c r="AA29" s="24" t="s">
        <v>25</v>
      </c>
      <c r="AB29" s="24" t="s">
        <v>24</v>
      </c>
      <c r="AC29" s="104" t="s">
        <v>24</v>
      </c>
      <c r="AD29" s="24" t="s">
        <v>24</v>
      </c>
      <c r="AE29" s="29" t="s">
        <v>632</v>
      </c>
      <c r="AF29" s="24" t="s">
        <v>25</v>
      </c>
      <c r="AG29" s="24" t="s">
        <v>24</v>
      </c>
      <c r="AH29" s="24" t="s">
        <v>24</v>
      </c>
      <c r="AI29" s="24" t="s">
        <v>25</v>
      </c>
      <c r="AJ29" s="24" t="s">
        <v>24</v>
      </c>
      <c r="AK29" s="29" t="s">
        <v>632</v>
      </c>
      <c r="AL29" s="29" t="s">
        <v>632</v>
      </c>
      <c r="AM29" s="24" t="s">
        <v>24</v>
      </c>
      <c r="AN29" s="24" t="s">
        <v>25</v>
      </c>
      <c r="AO29" s="29" t="s">
        <v>632</v>
      </c>
      <c r="AP29" s="104" t="s">
        <v>25</v>
      </c>
      <c r="AQ29" s="24" t="s">
        <v>24</v>
      </c>
      <c r="AR29" s="29" t="s">
        <v>632</v>
      </c>
      <c r="AS29" s="104" t="s">
        <v>24</v>
      </c>
      <c r="AT29" s="29" t="s">
        <v>632</v>
      </c>
      <c r="AU29" s="24" t="s">
        <v>24</v>
      </c>
      <c r="AV29" s="104" t="s">
        <v>25</v>
      </c>
      <c r="AW29" s="24" t="s">
        <v>25</v>
      </c>
      <c r="AX29" s="104" t="s">
        <v>24</v>
      </c>
      <c r="AY29" s="24" t="s">
        <v>25</v>
      </c>
      <c r="AZ29" s="104" t="s">
        <v>25</v>
      </c>
      <c r="BA29" s="24" t="s">
        <v>24</v>
      </c>
      <c r="BB29" s="24" t="s">
        <v>24</v>
      </c>
      <c r="BC29" s="29" t="s">
        <v>632</v>
      </c>
      <c r="BD29" s="24" t="s">
        <v>25</v>
      </c>
      <c r="BE29" s="24" t="s">
        <v>24</v>
      </c>
      <c r="BF29" s="24" t="s">
        <v>25</v>
      </c>
      <c r="BG29" s="29" t="s">
        <v>632</v>
      </c>
      <c r="BH29" s="24" t="s">
        <v>24</v>
      </c>
      <c r="BI29" s="24" t="s">
        <v>24</v>
      </c>
      <c r="BJ29" s="96" t="s">
        <v>25</v>
      </c>
      <c r="BK29" s="104" t="s">
        <v>25</v>
      </c>
      <c r="BL29" s="7" t="s">
        <v>25</v>
      </c>
      <c r="BM29" s="194" t="s">
        <v>24</v>
      </c>
      <c r="BN29" s="194" t="s">
        <v>25</v>
      </c>
      <c r="BO29" s="7" t="s">
        <v>24</v>
      </c>
      <c r="BP29" s="7" t="s">
        <v>25</v>
      </c>
      <c r="BQ29" s="7" t="s">
        <v>25</v>
      </c>
      <c r="BR29" s="7" t="s">
        <v>25</v>
      </c>
    </row>
    <row r="30" spans="1:70" ht="174" customHeight="1" x14ac:dyDescent="0.2">
      <c r="A30" s="34"/>
      <c r="B30" s="34"/>
      <c r="C30" s="30" t="s">
        <v>484</v>
      </c>
      <c r="E30" s="31" t="s">
        <v>455</v>
      </c>
      <c r="G30" s="30" t="s">
        <v>475</v>
      </c>
      <c r="I30" s="6" t="s">
        <v>640</v>
      </c>
      <c r="J30" s="103"/>
      <c r="K30" s="109" t="s">
        <v>740</v>
      </c>
      <c r="L30" s="30" t="s">
        <v>423</v>
      </c>
      <c r="M30" s="31" t="s">
        <v>446</v>
      </c>
      <c r="N30" s="30" t="s">
        <v>468</v>
      </c>
      <c r="O30" s="30" t="s">
        <v>564</v>
      </c>
      <c r="R30" s="30" t="s">
        <v>366</v>
      </c>
      <c r="S30" s="108" t="s">
        <v>792</v>
      </c>
      <c r="T30" s="31" t="s">
        <v>399</v>
      </c>
      <c r="V30" s="30" t="s">
        <v>530</v>
      </c>
      <c r="W30" s="108" t="s">
        <v>757</v>
      </c>
      <c r="X30" s="34"/>
      <c r="Y30" s="31" t="s">
        <v>358</v>
      </c>
      <c r="Z30" s="112"/>
      <c r="AB30" s="30" t="s">
        <v>369</v>
      </c>
      <c r="AC30" s="109" t="s">
        <v>734</v>
      </c>
      <c r="AF30" s="31" t="s">
        <v>458</v>
      </c>
      <c r="AG30" s="30" t="s">
        <v>575</v>
      </c>
      <c r="AH30" s="31" t="s">
        <v>382</v>
      </c>
      <c r="AI30" s="31" t="s">
        <v>463</v>
      </c>
      <c r="AJ30" s="30" t="s">
        <v>475</v>
      </c>
      <c r="AL30" s="34"/>
      <c r="AM30" s="34"/>
      <c r="AN30" s="30" t="s">
        <v>391</v>
      </c>
      <c r="AP30" s="112"/>
      <c r="AQ30" s="31" t="s">
        <v>417</v>
      </c>
      <c r="AS30" s="109" t="s">
        <v>774</v>
      </c>
      <c r="AT30" s="34"/>
      <c r="AU30" s="30" t="s">
        <v>438</v>
      </c>
      <c r="AV30" s="108" t="s">
        <v>765</v>
      </c>
      <c r="AW30" s="34"/>
      <c r="AX30" s="108" t="s">
        <v>750</v>
      </c>
      <c r="AY30" s="31" t="s">
        <v>556</v>
      </c>
      <c r="AZ30" s="108" t="s">
        <v>797</v>
      </c>
      <c r="BB30" s="34"/>
      <c r="BC30" s="34"/>
      <c r="BD30" s="30" t="s">
        <v>405</v>
      </c>
      <c r="BE30" s="30" t="s">
        <v>410</v>
      </c>
      <c r="BG30" s="34"/>
      <c r="BH30" s="31" t="s">
        <v>453</v>
      </c>
      <c r="BI30" s="34"/>
      <c r="BJ30" s="98" t="s">
        <v>489</v>
      </c>
      <c r="BK30" s="108" t="s">
        <v>782</v>
      </c>
      <c r="BL30" s="6" t="s">
        <v>918</v>
      </c>
      <c r="BM30" s="193" t="s">
        <v>960</v>
      </c>
      <c r="BN30" s="193" t="s">
        <v>968</v>
      </c>
      <c r="BO30" s="6" t="s">
        <v>998</v>
      </c>
      <c r="BP30" s="6" t="s">
        <v>1014</v>
      </c>
      <c r="BR30" s="6" t="s">
        <v>1259</v>
      </c>
    </row>
    <row r="31" spans="1:70" ht="24.95" customHeight="1" x14ac:dyDescent="0.25">
      <c r="J31" s="103"/>
      <c r="K31" s="103"/>
      <c r="S31" s="103"/>
      <c r="T31" s="17"/>
      <c r="V31" s="15"/>
      <c r="W31" s="103"/>
      <c r="Z31" s="103"/>
      <c r="AC31" s="103"/>
      <c r="AP31" s="103"/>
      <c r="AS31" s="103"/>
      <c r="AV31" s="103"/>
      <c r="AX31" s="103"/>
      <c r="AY31" s="15"/>
      <c r="AZ31" s="103"/>
      <c r="BJ31" s="17"/>
      <c r="BK31" s="103"/>
    </row>
    <row r="32" spans="1:70" ht="24.95" customHeight="1" x14ac:dyDescent="0.25">
      <c r="A32" s="18"/>
      <c r="D32" s="18"/>
      <c r="J32" s="103"/>
      <c r="K32" s="103"/>
      <c r="S32" s="103"/>
      <c r="T32" s="17"/>
      <c r="V32" s="15"/>
      <c r="W32" s="103"/>
      <c r="Z32" s="103"/>
      <c r="AC32" s="103"/>
      <c r="AP32" s="103"/>
      <c r="AS32" s="103"/>
      <c r="AV32" s="103"/>
      <c r="AX32" s="103"/>
      <c r="AY32" s="15"/>
      <c r="AZ32" s="103"/>
      <c r="BJ32" s="17"/>
      <c r="BK32" s="103"/>
    </row>
    <row r="33" spans="1:70" ht="24.95" customHeight="1" x14ac:dyDescent="0.2">
      <c r="A33" s="13" t="s">
        <v>332</v>
      </c>
      <c r="B33" s="13" t="s">
        <v>344</v>
      </c>
      <c r="C33" s="13" t="s">
        <v>344</v>
      </c>
      <c r="D33" s="13" t="s">
        <v>344</v>
      </c>
      <c r="E33" s="13" t="s">
        <v>344</v>
      </c>
      <c r="F33" s="13" t="s">
        <v>332</v>
      </c>
      <c r="G33" s="13" t="s">
        <v>344</v>
      </c>
      <c r="H33" s="13" t="s">
        <v>344</v>
      </c>
      <c r="I33" s="4" t="s">
        <v>344</v>
      </c>
      <c r="J33" s="102" t="s">
        <v>344</v>
      </c>
      <c r="K33" s="102" t="s">
        <v>344</v>
      </c>
      <c r="L33" s="13" t="s">
        <v>344</v>
      </c>
      <c r="M33" s="13" t="s">
        <v>344</v>
      </c>
      <c r="N33" s="13" t="s">
        <v>344</v>
      </c>
      <c r="O33" s="13" t="s">
        <v>344</v>
      </c>
      <c r="P33" s="13" t="s">
        <v>344</v>
      </c>
      <c r="Q33" s="13" t="s">
        <v>344</v>
      </c>
      <c r="R33" s="14" t="s">
        <v>344</v>
      </c>
      <c r="S33" s="102" t="s">
        <v>344</v>
      </c>
      <c r="T33" s="13" t="s">
        <v>344</v>
      </c>
      <c r="U33" s="13" t="s">
        <v>332</v>
      </c>
      <c r="V33" s="13" t="s">
        <v>344</v>
      </c>
      <c r="W33" s="102" t="s">
        <v>344</v>
      </c>
      <c r="X33" s="13" t="s">
        <v>344</v>
      </c>
      <c r="Y33" s="13" t="s">
        <v>344</v>
      </c>
      <c r="Z33" s="102" t="s">
        <v>344</v>
      </c>
      <c r="AA33" s="13" t="s">
        <v>344</v>
      </c>
      <c r="AB33" s="13" t="s">
        <v>344</v>
      </c>
      <c r="AC33" s="102" t="s">
        <v>344</v>
      </c>
      <c r="AD33" s="13" t="s">
        <v>344</v>
      </c>
      <c r="AE33" s="13" t="s">
        <v>332</v>
      </c>
      <c r="AF33" s="13" t="s">
        <v>344</v>
      </c>
      <c r="AG33" s="13" t="s">
        <v>344</v>
      </c>
      <c r="AH33" s="13" t="s">
        <v>344</v>
      </c>
      <c r="AI33" s="13" t="s">
        <v>344</v>
      </c>
      <c r="AJ33" s="13" t="s">
        <v>332</v>
      </c>
      <c r="AK33" s="13" t="s">
        <v>332</v>
      </c>
      <c r="AL33" s="13" t="s">
        <v>332</v>
      </c>
      <c r="AM33" s="13" t="s">
        <v>344</v>
      </c>
      <c r="AN33" s="13" t="s">
        <v>344</v>
      </c>
      <c r="AO33" s="13" t="s">
        <v>332</v>
      </c>
      <c r="AP33" s="102" t="s">
        <v>344</v>
      </c>
      <c r="AQ33" s="13" t="s">
        <v>344</v>
      </c>
      <c r="AR33" s="13" t="s">
        <v>332</v>
      </c>
      <c r="AS33" s="102" t="s">
        <v>344</v>
      </c>
      <c r="AT33" s="13" t="s">
        <v>332</v>
      </c>
      <c r="AU33" s="13" t="s">
        <v>495</v>
      </c>
      <c r="AV33" s="102" t="s">
        <v>344</v>
      </c>
      <c r="AW33" s="13" t="s">
        <v>344</v>
      </c>
      <c r="AX33" s="102" t="s">
        <v>344</v>
      </c>
      <c r="AY33" s="13" t="s">
        <v>344</v>
      </c>
      <c r="AZ33" s="102" t="s">
        <v>344</v>
      </c>
      <c r="BA33" s="13" t="s">
        <v>344</v>
      </c>
      <c r="BB33" s="13" t="s">
        <v>344</v>
      </c>
      <c r="BC33" s="13" t="s">
        <v>332</v>
      </c>
      <c r="BD33" s="13" t="s">
        <v>344</v>
      </c>
      <c r="BE33" s="13" t="s">
        <v>344</v>
      </c>
      <c r="BF33" s="13" t="s">
        <v>344</v>
      </c>
      <c r="BG33" s="13" t="s">
        <v>332</v>
      </c>
      <c r="BH33" s="13" t="s">
        <v>344</v>
      </c>
      <c r="BI33" s="13" t="s">
        <v>344</v>
      </c>
      <c r="BJ33" s="23" t="s">
        <v>344</v>
      </c>
      <c r="BK33" s="102" t="s">
        <v>344</v>
      </c>
      <c r="BL33" s="4" t="s">
        <v>344</v>
      </c>
      <c r="BM33" s="191" t="s">
        <v>344</v>
      </c>
      <c r="BN33" s="191" t="s">
        <v>344</v>
      </c>
      <c r="BO33" s="4" t="s">
        <v>344</v>
      </c>
      <c r="BP33" s="4" t="s">
        <v>344</v>
      </c>
      <c r="BQ33" s="4" t="s">
        <v>344</v>
      </c>
      <c r="BR33" s="4" t="s">
        <v>344</v>
      </c>
    </row>
    <row r="34" spans="1:70" ht="24.95" customHeight="1" thickBot="1" x14ac:dyDescent="0.25">
      <c r="A34" s="29" t="s">
        <v>632</v>
      </c>
      <c r="B34" s="24" t="s">
        <v>28</v>
      </c>
      <c r="C34" s="24" t="s">
        <v>29</v>
      </c>
      <c r="D34" s="24" t="s">
        <v>33</v>
      </c>
      <c r="E34" s="24" t="s">
        <v>28</v>
      </c>
      <c r="F34" s="29" t="s">
        <v>632</v>
      </c>
      <c r="G34" s="24" t="s">
        <v>29</v>
      </c>
      <c r="H34" s="24" t="s">
        <v>30</v>
      </c>
      <c r="I34" s="7" t="s">
        <v>31</v>
      </c>
      <c r="J34" s="104" t="s">
        <v>28</v>
      </c>
      <c r="K34" s="104" t="s">
        <v>28</v>
      </c>
      <c r="L34" s="24" t="s">
        <v>28</v>
      </c>
      <c r="M34" s="24" t="s">
        <v>28</v>
      </c>
      <c r="N34" s="24" t="s">
        <v>33</v>
      </c>
      <c r="O34" s="24" t="s">
        <v>28</v>
      </c>
      <c r="P34" s="24" t="s">
        <v>30</v>
      </c>
      <c r="Q34" s="24" t="s">
        <v>33</v>
      </c>
      <c r="R34" s="24" t="s">
        <v>30</v>
      </c>
      <c r="S34" s="104" t="s">
        <v>29</v>
      </c>
      <c r="T34" s="24" t="s">
        <v>29</v>
      </c>
      <c r="U34" s="29" t="s">
        <v>632</v>
      </c>
      <c r="V34" s="24" t="s">
        <v>28</v>
      </c>
      <c r="W34" s="104" t="s">
        <v>28</v>
      </c>
      <c r="X34" s="24" t="s">
        <v>30</v>
      </c>
      <c r="Y34" s="24" t="s">
        <v>28</v>
      </c>
      <c r="Z34" s="104" t="s">
        <v>28</v>
      </c>
      <c r="AA34" s="24" t="s">
        <v>28</v>
      </c>
      <c r="AB34" s="24" t="s">
        <v>30</v>
      </c>
      <c r="AC34" s="104" t="s">
        <v>30</v>
      </c>
      <c r="AD34" s="24" t="s">
        <v>30</v>
      </c>
      <c r="AE34" s="29" t="s">
        <v>632</v>
      </c>
      <c r="AF34" s="24" t="s">
        <v>30</v>
      </c>
      <c r="AG34" s="24" t="s">
        <v>30</v>
      </c>
      <c r="AH34" s="24" t="s">
        <v>30</v>
      </c>
      <c r="AI34" s="24" t="s">
        <v>30</v>
      </c>
      <c r="AJ34" s="29" t="s">
        <v>632</v>
      </c>
      <c r="AK34" s="29" t="s">
        <v>632</v>
      </c>
      <c r="AL34" s="29" t="s">
        <v>632</v>
      </c>
      <c r="AM34" s="24" t="s">
        <v>33</v>
      </c>
      <c r="AN34" s="24" t="s">
        <v>28</v>
      </c>
      <c r="AO34" s="29" t="s">
        <v>632</v>
      </c>
      <c r="AP34" s="104" t="s">
        <v>28</v>
      </c>
      <c r="AQ34" s="24" t="s">
        <v>30</v>
      </c>
      <c r="AR34" s="29" t="s">
        <v>632</v>
      </c>
      <c r="AS34" s="104" t="s">
        <v>29</v>
      </c>
      <c r="AT34" s="29" t="s">
        <v>632</v>
      </c>
      <c r="AU34" s="24" t="s">
        <v>30</v>
      </c>
      <c r="AV34" s="104" t="s">
        <v>30</v>
      </c>
      <c r="AW34" s="24" t="s">
        <v>28</v>
      </c>
      <c r="AX34" s="104" t="s">
        <v>28</v>
      </c>
      <c r="AY34" s="24" t="s">
        <v>28</v>
      </c>
      <c r="AZ34" s="104" t="s">
        <v>28</v>
      </c>
      <c r="BA34" s="24" t="s">
        <v>32</v>
      </c>
      <c r="BB34" s="24" t="s">
        <v>33</v>
      </c>
      <c r="BC34" s="29" t="s">
        <v>632</v>
      </c>
      <c r="BD34" s="24" t="s">
        <v>31</v>
      </c>
      <c r="BE34" s="24" t="s">
        <v>29</v>
      </c>
      <c r="BF34" s="24" t="s">
        <v>30</v>
      </c>
      <c r="BG34" s="29" t="s">
        <v>632</v>
      </c>
      <c r="BH34" s="24" t="s">
        <v>28</v>
      </c>
      <c r="BI34" s="24" t="s">
        <v>29</v>
      </c>
      <c r="BJ34" s="96" t="s">
        <v>29</v>
      </c>
      <c r="BK34" s="104" t="s">
        <v>30</v>
      </c>
      <c r="BL34" s="7" t="s">
        <v>33</v>
      </c>
      <c r="BM34" s="194" t="s">
        <v>33</v>
      </c>
      <c r="BN34" s="194" t="s">
        <v>30</v>
      </c>
      <c r="BO34" s="7" t="s">
        <v>30</v>
      </c>
      <c r="BP34" s="7" t="s">
        <v>29</v>
      </c>
      <c r="BQ34" s="7" t="s">
        <v>28</v>
      </c>
      <c r="BR34" s="7" t="s">
        <v>28</v>
      </c>
    </row>
    <row r="35" spans="1:70" ht="24.95" customHeight="1" thickBot="1" x14ac:dyDescent="0.25">
      <c r="A35" s="18"/>
      <c r="B35" s="34"/>
      <c r="E35" s="26" t="s">
        <v>33</v>
      </c>
      <c r="G35" s="24" t="s">
        <v>30</v>
      </c>
      <c r="J35" s="103"/>
      <c r="K35" s="103"/>
      <c r="O35" s="24" t="s">
        <v>29</v>
      </c>
      <c r="S35" s="109" t="s">
        <v>793</v>
      </c>
      <c r="T35" s="17"/>
      <c r="V35" s="15"/>
      <c r="W35" s="106" t="s">
        <v>33</v>
      </c>
      <c r="Z35" s="112"/>
      <c r="AC35" s="103"/>
      <c r="AM35" s="34"/>
      <c r="AO35" s="34"/>
      <c r="AP35" s="103"/>
      <c r="AQ35" s="31" t="s">
        <v>418</v>
      </c>
      <c r="AS35" s="104" t="s">
        <v>30</v>
      </c>
      <c r="AU35" s="34"/>
      <c r="AV35" s="109" t="s">
        <v>766</v>
      </c>
      <c r="AX35" s="109" t="s">
        <v>751</v>
      </c>
      <c r="AY35" s="15"/>
      <c r="AZ35" s="109" t="s">
        <v>798</v>
      </c>
      <c r="BC35" s="34"/>
      <c r="BD35" s="26" t="s">
        <v>33</v>
      </c>
      <c r="BE35" s="34"/>
      <c r="BF35" s="24" t="s">
        <v>33</v>
      </c>
      <c r="BG35" s="34"/>
      <c r="BI35" s="26" t="s">
        <v>30</v>
      </c>
      <c r="BJ35" s="35"/>
      <c r="BK35" s="108" t="s">
        <v>783</v>
      </c>
      <c r="BL35" s="6" t="s">
        <v>919</v>
      </c>
      <c r="BM35" s="193" t="s">
        <v>961</v>
      </c>
      <c r="BO35" s="6" t="s">
        <v>999</v>
      </c>
      <c r="BP35" s="8" t="s">
        <v>30</v>
      </c>
      <c r="BQ35" s="8" t="s">
        <v>28</v>
      </c>
    </row>
    <row r="36" spans="1:70" ht="24.95" customHeight="1" thickBot="1" x14ac:dyDescent="0.25">
      <c r="B36" s="34"/>
      <c r="D36" s="18"/>
      <c r="E36" s="34"/>
      <c r="J36" s="103"/>
      <c r="K36" s="103"/>
      <c r="O36" s="24" t="s">
        <v>30</v>
      </c>
      <c r="S36" s="103"/>
      <c r="T36" s="17"/>
      <c r="V36" s="15"/>
      <c r="W36" s="109" t="s">
        <v>758</v>
      </c>
      <c r="Z36" s="103"/>
      <c r="AC36" s="103"/>
      <c r="AP36" s="103"/>
      <c r="AS36" s="109" t="s">
        <v>775</v>
      </c>
      <c r="AV36" s="103"/>
      <c r="AX36" s="103"/>
      <c r="AY36" s="15"/>
      <c r="AZ36" s="103"/>
      <c r="BD36" s="34"/>
      <c r="BG36" s="34"/>
      <c r="BI36" s="24" t="s">
        <v>33</v>
      </c>
      <c r="BJ36" s="17"/>
      <c r="BK36" s="103"/>
      <c r="BP36" s="8" t="s">
        <v>33</v>
      </c>
    </row>
    <row r="37" spans="1:70" ht="24.95" customHeight="1" thickBot="1" x14ac:dyDescent="0.25">
      <c r="B37" s="34"/>
      <c r="D37" s="18"/>
      <c r="E37" s="30"/>
      <c r="G37" s="31"/>
      <c r="J37" s="103"/>
      <c r="K37" s="103"/>
      <c r="O37" s="24"/>
      <c r="S37" s="103"/>
      <c r="T37" s="17"/>
      <c r="V37" s="15"/>
      <c r="W37" s="103"/>
      <c r="Z37" s="103"/>
      <c r="AC37" s="103"/>
      <c r="AJ37" s="37"/>
      <c r="AP37" s="103"/>
      <c r="AS37" s="103"/>
      <c r="AV37" s="103"/>
      <c r="AX37" s="103"/>
      <c r="AY37" s="15"/>
      <c r="AZ37" s="103"/>
      <c r="BC37" s="37"/>
      <c r="BD37" s="27"/>
      <c r="BI37" s="24"/>
      <c r="BJ37" s="17"/>
      <c r="BK37" s="103"/>
      <c r="BP37" s="6" t="s">
        <v>1015</v>
      </c>
    </row>
    <row r="38" spans="1:70" ht="132.75" customHeight="1" x14ac:dyDescent="0.2">
      <c r="A38" s="34"/>
      <c r="B38" s="30" t="s">
        <v>427</v>
      </c>
      <c r="C38" s="31" t="s">
        <v>485</v>
      </c>
      <c r="D38" s="31" t="s">
        <v>345</v>
      </c>
      <c r="E38" s="30" t="s">
        <v>496</v>
      </c>
      <c r="F38" s="34"/>
      <c r="G38" s="30" t="s">
        <v>476</v>
      </c>
      <c r="I38" s="6" t="s">
        <v>641</v>
      </c>
      <c r="J38" s="112"/>
      <c r="K38" s="103"/>
      <c r="M38" s="31" t="s">
        <v>447</v>
      </c>
      <c r="N38" s="31" t="s">
        <v>469</v>
      </c>
      <c r="O38" s="31" t="s">
        <v>565</v>
      </c>
      <c r="P38" s="34"/>
      <c r="Q38" s="30" t="s">
        <v>377</v>
      </c>
      <c r="S38" s="112"/>
      <c r="T38" s="31" t="s">
        <v>400</v>
      </c>
      <c r="V38" s="30" t="s">
        <v>531</v>
      </c>
      <c r="W38" s="112"/>
      <c r="X38" s="34"/>
      <c r="Z38" s="103"/>
      <c r="AC38" s="103"/>
      <c r="AD38" s="34"/>
      <c r="AF38" s="34"/>
      <c r="AG38" s="30" t="s">
        <v>576</v>
      </c>
      <c r="AJ38" s="34"/>
      <c r="AM38" s="30" t="s">
        <v>431</v>
      </c>
      <c r="AN38" s="31" t="s">
        <v>392</v>
      </c>
      <c r="AP38" s="103"/>
      <c r="AS38" s="103"/>
      <c r="AT38" s="34"/>
      <c r="AU38" s="30" t="s">
        <v>439</v>
      </c>
      <c r="AV38" s="103"/>
      <c r="AW38" s="30" t="s">
        <v>539</v>
      </c>
      <c r="AX38" s="112"/>
      <c r="AY38" s="15"/>
      <c r="AZ38" s="103"/>
      <c r="BB38" s="31" t="s">
        <v>373</v>
      </c>
      <c r="BD38" s="31" t="s">
        <v>406</v>
      </c>
      <c r="BE38" s="31" t="s">
        <v>411</v>
      </c>
      <c r="BI38" s="31" t="s">
        <v>544</v>
      </c>
      <c r="BJ38" s="97" t="s">
        <v>490</v>
      </c>
      <c r="BK38" s="103"/>
    </row>
    <row r="39" spans="1:70" ht="24.95" customHeight="1" x14ac:dyDescent="0.25">
      <c r="D39" s="18"/>
      <c r="E39" s="27"/>
      <c r="G39" s="27"/>
      <c r="J39" s="103"/>
      <c r="K39" s="103"/>
      <c r="O39" s="27"/>
      <c r="S39" s="103"/>
      <c r="T39" s="17"/>
      <c r="V39" s="15"/>
      <c r="W39" s="103"/>
      <c r="Z39" s="103"/>
      <c r="AC39" s="103"/>
      <c r="AP39" s="103"/>
      <c r="AS39" s="103"/>
      <c r="AV39" s="103"/>
      <c r="AX39" s="103"/>
      <c r="AY39" s="15"/>
      <c r="AZ39" s="103"/>
      <c r="BD39" s="27"/>
      <c r="BI39" s="27"/>
      <c r="BJ39" s="17"/>
      <c r="BK39" s="103"/>
    </row>
    <row r="40" spans="1:70" ht="24.95" customHeight="1" x14ac:dyDescent="0.2">
      <c r="A40" s="13" t="s">
        <v>333</v>
      </c>
      <c r="B40" s="13" t="s">
        <v>346</v>
      </c>
      <c r="C40" s="13" t="s">
        <v>346</v>
      </c>
      <c r="D40" s="13" t="s">
        <v>346</v>
      </c>
      <c r="E40" s="13" t="s">
        <v>346</v>
      </c>
      <c r="F40" s="13" t="s">
        <v>333</v>
      </c>
      <c r="G40" s="13" t="s">
        <v>346</v>
      </c>
      <c r="H40" s="13" t="s">
        <v>346</v>
      </c>
      <c r="I40" s="4" t="s">
        <v>346</v>
      </c>
      <c r="J40" s="102" t="s">
        <v>346</v>
      </c>
      <c r="K40" s="102" t="s">
        <v>346</v>
      </c>
      <c r="L40" s="13" t="s">
        <v>346</v>
      </c>
      <c r="M40" s="13" t="s">
        <v>346</v>
      </c>
      <c r="N40" s="13" t="s">
        <v>346</v>
      </c>
      <c r="O40" s="13" t="s">
        <v>346</v>
      </c>
      <c r="P40" s="13" t="s">
        <v>346</v>
      </c>
      <c r="Q40" s="13" t="s">
        <v>346</v>
      </c>
      <c r="R40" s="13" t="s">
        <v>346</v>
      </c>
      <c r="S40" s="102" t="s">
        <v>346</v>
      </c>
      <c r="T40" s="13" t="s">
        <v>346</v>
      </c>
      <c r="U40" s="13" t="s">
        <v>333</v>
      </c>
      <c r="V40" s="13" t="s">
        <v>346</v>
      </c>
      <c r="W40" s="102" t="s">
        <v>346</v>
      </c>
      <c r="X40" s="13" t="s">
        <v>346</v>
      </c>
      <c r="Y40" s="13" t="s">
        <v>346</v>
      </c>
      <c r="Z40" s="102" t="s">
        <v>346</v>
      </c>
      <c r="AA40" s="13" t="s">
        <v>346</v>
      </c>
      <c r="AB40" s="13" t="s">
        <v>346</v>
      </c>
      <c r="AC40" s="102" t="s">
        <v>346</v>
      </c>
      <c r="AD40" s="13" t="s">
        <v>346</v>
      </c>
      <c r="AE40" s="13" t="s">
        <v>333</v>
      </c>
      <c r="AF40" s="13" t="s">
        <v>346</v>
      </c>
      <c r="AG40" s="13" t="s">
        <v>346</v>
      </c>
      <c r="AH40" s="13" t="s">
        <v>346</v>
      </c>
      <c r="AI40" s="13" t="s">
        <v>346</v>
      </c>
      <c r="AJ40" s="13" t="s">
        <v>333</v>
      </c>
      <c r="AK40" s="13" t="s">
        <v>333</v>
      </c>
      <c r="AL40" s="13" t="s">
        <v>333</v>
      </c>
      <c r="AM40" s="13" t="s">
        <v>346</v>
      </c>
      <c r="AN40" s="13" t="s">
        <v>346</v>
      </c>
      <c r="AO40" s="13" t="s">
        <v>346</v>
      </c>
      <c r="AP40" s="102" t="s">
        <v>346</v>
      </c>
      <c r="AQ40" s="13" t="s">
        <v>346</v>
      </c>
      <c r="AR40" s="13" t="s">
        <v>333</v>
      </c>
      <c r="AS40" s="102" t="s">
        <v>346</v>
      </c>
      <c r="AT40" s="13" t="s">
        <v>333</v>
      </c>
      <c r="AU40" s="13" t="s">
        <v>346</v>
      </c>
      <c r="AV40" s="102" t="s">
        <v>346</v>
      </c>
      <c r="AW40" s="13" t="s">
        <v>346</v>
      </c>
      <c r="AX40" s="102" t="s">
        <v>346</v>
      </c>
      <c r="AY40" s="13" t="s">
        <v>346</v>
      </c>
      <c r="AZ40" s="102" t="s">
        <v>346</v>
      </c>
      <c r="BA40" s="13" t="s">
        <v>346</v>
      </c>
      <c r="BB40" s="13" t="s">
        <v>346</v>
      </c>
      <c r="BC40" s="13" t="s">
        <v>333</v>
      </c>
      <c r="BD40" s="13" t="s">
        <v>346</v>
      </c>
      <c r="BE40" s="13" t="s">
        <v>346</v>
      </c>
      <c r="BF40" s="13" t="s">
        <v>346</v>
      </c>
      <c r="BG40" s="13" t="s">
        <v>333</v>
      </c>
      <c r="BH40" s="13" t="s">
        <v>346</v>
      </c>
      <c r="BI40" s="13" t="s">
        <v>346</v>
      </c>
      <c r="BJ40" s="23" t="s">
        <v>346</v>
      </c>
      <c r="BK40" s="102" t="s">
        <v>346</v>
      </c>
      <c r="BL40" s="4" t="s">
        <v>346</v>
      </c>
      <c r="BM40" s="191" t="s">
        <v>346</v>
      </c>
      <c r="BN40" s="191" t="s">
        <v>346</v>
      </c>
      <c r="BO40" s="4" t="s">
        <v>346</v>
      </c>
      <c r="BP40" s="4" t="s">
        <v>346</v>
      </c>
      <c r="BQ40" s="4" t="s">
        <v>346</v>
      </c>
      <c r="BR40" s="4" t="s">
        <v>346</v>
      </c>
    </row>
    <row r="41" spans="1:70" ht="24.95" customHeight="1" thickBot="1" x14ac:dyDescent="0.25">
      <c r="A41" s="29" t="s">
        <v>632</v>
      </c>
      <c r="B41" s="24" t="s">
        <v>37</v>
      </c>
      <c r="C41" s="24" t="s">
        <v>38</v>
      </c>
      <c r="D41" s="24" t="s">
        <v>43</v>
      </c>
      <c r="E41" s="24" t="s">
        <v>37</v>
      </c>
      <c r="F41" s="29" t="s">
        <v>632</v>
      </c>
      <c r="G41" s="24" t="s">
        <v>37</v>
      </c>
      <c r="H41" s="24" t="s">
        <v>38</v>
      </c>
      <c r="I41" s="7" t="s">
        <v>39</v>
      </c>
      <c r="J41" s="104" t="s">
        <v>38</v>
      </c>
      <c r="K41" s="104" t="s">
        <v>33</v>
      </c>
      <c r="L41" s="24" t="s">
        <v>40</v>
      </c>
      <c r="M41" s="24" t="s">
        <v>38</v>
      </c>
      <c r="N41" s="24" t="s">
        <v>37</v>
      </c>
      <c r="O41" s="24" t="s">
        <v>38</v>
      </c>
      <c r="P41" s="24" t="s">
        <v>39</v>
      </c>
      <c r="Q41" s="24" t="s">
        <v>41</v>
      </c>
      <c r="R41" s="24" t="s">
        <v>37</v>
      </c>
      <c r="S41" s="104" t="s">
        <v>37</v>
      </c>
      <c r="T41" s="24" t="s">
        <v>38</v>
      </c>
      <c r="U41" s="29" t="s">
        <v>632</v>
      </c>
      <c r="V41" s="24" t="s">
        <v>39</v>
      </c>
      <c r="W41" s="104" t="s">
        <v>33</v>
      </c>
      <c r="X41" s="24" t="s">
        <v>40</v>
      </c>
      <c r="Y41" s="24" t="s">
        <v>44</v>
      </c>
      <c r="Z41" s="104" t="s">
        <v>38</v>
      </c>
      <c r="AA41" s="24" t="s">
        <v>39</v>
      </c>
      <c r="AB41" s="24" t="s">
        <v>38</v>
      </c>
      <c r="AC41" s="104" t="s">
        <v>39</v>
      </c>
      <c r="AD41" s="24" t="s">
        <v>39</v>
      </c>
      <c r="AE41" s="29" t="s">
        <v>632</v>
      </c>
      <c r="AF41" s="24" t="s">
        <v>39</v>
      </c>
      <c r="AG41" s="24" t="s">
        <v>40</v>
      </c>
      <c r="AH41" s="24" t="s">
        <v>40</v>
      </c>
      <c r="AI41" s="24" t="s">
        <v>39</v>
      </c>
      <c r="AJ41" s="29" t="s">
        <v>632</v>
      </c>
      <c r="AK41" s="29" t="s">
        <v>632</v>
      </c>
      <c r="AL41" s="29" t="s">
        <v>632</v>
      </c>
      <c r="AM41" s="24" t="s">
        <v>44</v>
      </c>
      <c r="AN41" s="24" t="s">
        <v>38</v>
      </c>
      <c r="AO41" s="24" t="s">
        <v>39</v>
      </c>
      <c r="AP41" s="104" t="s">
        <v>38</v>
      </c>
      <c r="AQ41" s="24" t="s">
        <v>39</v>
      </c>
      <c r="AR41" s="29" t="s">
        <v>632</v>
      </c>
      <c r="AS41" s="104" t="s">
        <v>37</v>
      </c>
      <c r="AT41" s="29" t="s">
        <v>632</v>
      </c>
      <c r="AU41" s="24" t="s">
        <v>38</v>
      </c>
      <c r="AV41" s="104" t="s">
        <v>39</v>
      </c>
      <c r="AW41" s="24" t="s">
        <v>37</v>
      </c>
      <c r="AX41" s="104" t="s">
        <v>37</v>
      </c>
      <c r="AY41" s="24" t="s">
        <v>44</v>
      </c>
      <c r="AZ41" s="104" t="s">
        <v>33</v>
      </c>
      <c r="BA41" s="24" t="s">
        <v>39</v>
      </c>
      <c r="BB41" s="24" t="s">
        <v>37</v>
      </c>
      <c r="BC41" s="29" t="s">
        <v>632</v>
      </c>
      <c r="BD41" s="24" t="s">
        <v>37</v>
      </c>
      <c r="BE41" s="24" t="s">
        <v>37</v>
      </c>
      <c r="BF41" s="24" t="s">
        <v>37</v>
      </c>
      <c r="BG41" s="29" t="s">
        <v>632</v>
      </c>
      <c r="BH41" s="24" t="s">
        <v>39</v>
      </c>
      <c r="BI41" s="24" t="s">
        <v>38</v>
      </c>
      <c r="BJ41" s="96" t="s">
        <v>38</v>
      </c>
      <c r="BK41" s="104" t="s">
        <v>38</v>
      </c>
      <c r="BL41" s="7" t="s">
        <v>38</v>
      </c>
      <c r="BM41" s="194" t="s">
        <v>33</v>
      </c>
      <c r="BN41" s="194" t="s">
        <v>40</v>
      </c>
      <c r="BO41" s="7" t="s">
        <v>39</v>
      </c>
      <c r="BP41" s="7" t="s">
        <v>39</v>
      </c>
      <c r="BQ41" s="7" t="s">
        <v>44</v>
      </c>
      <c r="BR41" s="7" t="s">
        <v>39</v>
      </c>
    </row>
    <row r="42" spans="1:70" ht="24.95" customHeight="1" thickBot="1" x14ac:dyDescent="0.25">
      <c r="A42" s="34"/>
      <c r="B42" s="30"/>
      <c r="C42" s="24" t="s">
        <v>39</v>
      </c>
      <c r="E42" s="24" t="s">
        <v>38</v>
      </c>
      <c r="F42" s="34"/>
      <c r="G42" s="26" t="s">
        <v>38</v>
      </c>
      <c r="I42" s="8" t="s">
        <v>40</v>
      </c>
      <c r="J42" s="103"/>
      <c r="K42" s="109" t="s">
        <v>741</v>
      </c>
      <c r="L42" s="24"/>
      <c r="N42" s="26" t="s">
        <v>38</v>
      </c>
      <c r="O42" s="24" t="s">
        <v>39</v>
      </c>
      <c r="P42" s="34"/>
      <c r="Q42" s="15"/>
      <c r="R42" s="24" t="s">
        <v>38</v>
      </c>
      <c r="S42" s="104" t="s">
        <v>38</v>
      </c>
      <c r="T42" s="31" t="s">
        <v>401</v>
      </c>
      <c r="V42" s="30" t="s">
        <v>532</v>
      </c>
      <c r="W42" s="108" t="s">
        <v>759</v>
      </c>
      <c r="X42" s="26" t="s">
        <v>42</v>
      </c>
      <c r="Z42" s="104" t="s">
        <v>39</v>
      </c>
      <c r="AB42" s="34"/>
      <c r="AC42" s="112"/>
      <c r="AD42" s="34"/>
      <c r="AG42" s="31" t="s">
        <v>577</v>
      </c>
      <c r="AL42" s="24"/>
      <c r="AM42" s="34"/>
      <c r="AP42" s="103"/>
      <c r="AS42" s="112"/>
      <c r="AT42" s="34"/>
      <c r="AU42" s="34"/>
      <c r="AV42" s="103"/>
      <c r="AW42" s="26" t="s">
        <v>38</v>
      </c>
      <c r="AX42" s="109" t="s">
        <v>752</v>
      </c>
      <c r="AY42" s="15"/>
      <c r="AZ42" s="109" t="s">
        <v>799</v>
      </c>
      <c r="BB42" s="26" t="s">
        <v>39</v>
      </c>
      <c r="BC42" s="34"/>
      <c r="BD42" s="26" t="s">
        <v>38</v>
      </c>
      <c r="BE42" s="24" t="s">
        <v>38</v>
      </c>
      <c r="BF42" s="34"/>
      <c r="BI42" s="34"/>
      <c r="BJ42" s="35"/>
      <c r="BK42" s="108" t="s">
        <v>784</v>
      </c>
      <c r="BL42" s="8" t="s">
        <v>33</v>
      </c>
      <c r="BM42" s="193" t="s">
        <v>962</v>
      </c>
      <c r="BP42" s="8" t="s">
        <v>40</v>
      </c>
    </row>
    <row r="43" spans="1:70" ht="24.95" customHeight="1" thickBot="1" x14ac:dyDescent="0.25">
      <c r="B43" s="34"/>
      <c r="F43" s="34"/>
      <c r="I43" s="8" t="s">
        <v>33</v>
      </c>
      <c r="J43" s="103"/>
      <c r="K43" s="103"/>
      <c r="N43" s="34"/>
      <c r="O43" s="24" t="s">
        <v>40</v>
      </c>
      <c r="R43" s="24" t="s">
        <v>39</v>
      </c>
      <c r="S43" s="103"/>
      <c r="T43" s="17"/>
      <c r="V43" s="15"/>
      <c r="W43" s="112"/>
      <c r="Z43" s="109" t="s">
        <v>769</v>
      </c>
      <c r="AC43" s="112"/>
      <c r="AL43" s="31"/>
      <c r="AP43" s="103"/>
      <c r="AS43" s="103"/>
      <c r="AV43" s="103"/>
      <c r="AW43" s="24" t="s">
        <v>41</v>
      </c>
      <c r="AX43" s="103"/>
      <c r="AY43" s="15"/>
      <c r="AZ43" s="103"/>
      <c r="BD43" s="31" t="s">
        <v>407</v>
      </c>
      <c r="BF43" s="34"/>
      <c r="BJ43" s="17"/>
      <c r="BK43" s="103"/>
      <c r="BL43" s="6" t="s">
        <v>920</v>
      </c>
      <c r="BP43" s="6" t="s">
        <v>1016</v>
      </c>
    </row>
    <row r="44" spans="1:70" ht="24.95" customHeight="1" thickBot="1" x14ac:dyDescent="0.3">
      <c r="B44" s="34"/>
      <c r="J44" s="103"/>
      <c r="K44" s="103"/>
      <c r="O44" s="24" t="s">
        <v>41</v>
      </c>
      <c r="S44" s="103"/>
      <c r="T44" s="17"/>
      <c r="V44" s="15"/>
      <c r="W44" s="103"/>
      <c r="Z44" s="103"/>
      <c r="AC44" s="103"/>
      <c r="AP44" s="103"/>
      <c r="AS44" s="103"/>
      <c r="AV44" s="103"/>
      <c r="AX44" s="103"/>
      <c r="AY44" s="15"/>
      <c r="AZ44" s="103"/>
      <c r="BJ44" s="17"/>
      <c r="BK44" s="103"/>
    </row>
    <row r="45" spans="1:70" ht="24.95" customHeight="1" thickBot="1" x14ac:dyDescent="0.3">
      <c r="B45" s="34"/>
      <c r="J45" s="103"/>
      <c r="K45" s="103"/>
      <c r="O45" s="24" t="s">
        <v>42</v>
      </c>
      <c r="S45" s="103"/>
      <c r="T45" s="17"/>
      <c r="V45" s="15"/>
      <c r="W45" s="103"/>
      <c r="Z45" s="103"/>
      <c r="AC45" s="103"/>
      <c r="AP45" s="103"/>
      <c r="AS45" s="103"/>
      <c r="AV45" s="103"/>
      <c r="AW45" s="27"/>
      <c r="AX45" s="103"/>
      <c r="AY45" s="15"/>
      <c r="AZ45" s="103"/>
      <c r="BJ45" s="17"/>
      <c r="BK45" s="103"/>
    </row>
    <row r="46" spans="1:70" ht="24.95" customHeight="1" thickBot="1" x14ac:dyDescent="0.3">
      <c r="B46" s="34"/>
      <c r="J46" s="103"/>
      <c r="K46" s="103"/>
      <c r="O46" s="24" t="s">
        <v>33</v>
      </c>
      <c r="S46" s="103"/>
      <c r="T46" s="17"/>
      <c r="V46" s="15"/>
      <c r="W46" s="103"/>
      <c r="Z46" s="103"/>
      <c r="AC46" s="103"/>
      <c r="AP46" s="103"/>
      <c r="AS46" s="103"/>
      <c r="AV46" s="103"/>
      <c r="AW46" s="27"/>
      <c r="AX46" s="103"/>
      <c r="AY46" s="15"/>
      <c r="AZ46" s="103"/>
      <c r="BJ46" s="17"/>
      <c r="BK46" s="103"/>
    </row>
    <row r="47" spans="1:70" ht="307.5" customHeight="1" x14ac:dyDescent="0.2">
      <c r="B47" s="34"/>
      <c r="C47" s="31" t="s">
        <v>486</v>
      </c>
      <c r="D47" s="31" t="s">
        <v>347</v>
      </c>
      <c r="F47" s="34"/>
      <c r="G47" s="31" t="s">
        <v>477</v>
      </c>
      <c r="I47" s="6" t="s">
        <v>642</v>
      </c>
      <c r="J47" s="112"/>
      <c r="K47" s="103"/>
      <c r="M47" s="31" t="s">
        <v>448</v>
      </c>
      <c r="O47" s="30" t="s">
        <v>566</v>
      </c>
      <c r="Q47" s="30" t="s">
        <v>378</v>
      </c>
      <c r="R47" s="34"/>
      <c r="S47" s="112"/>
      <c r="T47" s="17"/>
      <c r="V47" s="15"/>
      <c r="W47" s="103"/>
      <c r="Z47" s="103"/>
      <c r="AB47" s="31" t="s">
        <v>370</v>
      </c>
      <c r="AC47" s="103"/>
      <c r="AF47" s="30" t="s">
        <v>497</v>
      </c>
      <c r="AG47" s="34"/>
      <c r="AH47" s="31" t="s">
        <v>383</v>
      </c>
      <c r="AJ47" s="34"/>
      <c r="AM47" s="31" t="s">
        <v>432</v>
      </c>
      <c r="AN47" s="30" t="s">
        <v>393</v>
      </c>
      <c r="AP47" s="103"/>
      <c r="AS47" s="103"/>
      <c r="AU47" s="30" t="s">
        <v>440</v>
      </c>
      <c r="AV47" s="103"/>
      <c r="AW47" s="30" t="s">
        <v>540</v>
      </c>
      <c r="AX47" s="103"/>
      <c r="AY47" s="15"/>
      <c r="AZ47" s="103"/>
      <c r="BJ47" s="17"/>
      <c r="BK47" s="103"/>
    </row>
    <row r="48" spans="1:70" ht="24.95" customHeight="1" x14ac:dyDescent="0.2">
      <c r="A48" s="13" t="s">
        <v>334</v>
      </c>
      <c r="B48" s="13" t="s">
        <v>348</v>
      </c>
      <c r="C48" s="13" t="s">
        <v>348</v>
      </c>
      <c r="D48" s="13" t="s">
        <v>348</v>
      </c>
      <c r="E48" s="13" t="s">
        <v>348</v>
      </c>
      <c r="F48" s="13" t="s">
        <v>334</v>
      </c>
      <c r="G48" s="13" t="s">
        <v>348</v>
      </c>
      <c r="H48" s="13" t="s">
        <v>348</v>
      </c>
      <c r="I48" s="4" t="s">
        <v>348</v>
      </c>
      <c r="J48" s="102" t="s">
        <v>348</v>
      </c>
      <c r="K48" s="102" t="s">
        <v>348</v>
      </c>
      <c r="L48" s="13" t="s">
        <v>348</v>
      </c>
      <c r="M48" s="13" t="s">
        <v>348</v>
      </c>
      <c r="N48" s="13" t="s">
        <v>348</v>
      </c>
      <c r="O48" s="13" t="s">
        <v>348</v>
      </c>
      <c r="P48" s="13" t="s">
        <v>348</v>
      </c>
      <c r="Q48" s="13" t="s">
        <v>348</v>
      </c>
      <c r="R48" s="13" t="s">
        <v>348</v>
      </c>
      <c r="S48" s="102" t="s">
        <v>348</v>
      </c>
      <c r="T48" s="13" t="s">
        <v>348</v>
      </c>
      <c r="U48" s="13" t="s">
        <v>334</v>
      </c>
      <c r="V48" s="13" t="s">
        <v>348</v>
      </c>
      <c r="W48" s="102" t="s">
        <v>348</v>
      </c>
      <c r="X48" s="13" t="s">
        <v>348</v>
      </c>
      <c r="Y48" s="13" t="s">
        <v>348</v>
      </c>
      <c r="Z48" s="102" t="s">
        <v>348</v>
      </c>
      <c r="AA48" s="13" t="s">
        <v>348</v>
      </c>
      <c r="AB48" s="13" t="s">
        <v>348</v>
      </c>
      <c r="AC48" s="102" t="s">
        <v>348</v>
      </c>
      <c r="AD48" s="13" t="s">
        <v>348</v>
      </c>
      <c r="AE48" s="13" t="s">
        <v>334</v>
      </c>
      <c r="AF48" s="13" t="s">
        <v>348</v>
      </c>
      <c r="AG48" s="13" t="s">
        <v>348</v>
      </c>
      <c r="AH48" s="13" t="s">
        <v>348</v>
      </c>
      <c r="AI48" s="13" t="s">
        <v>348</v>
      </c>
      <c r="AJ48" s="13" t="s">
        <v>334</v>
      </c>
      <c r="AK48" s="13" t="s">
        <v>334</v>
      </c>
      <c r="AL48" s="13" t="s">
        <v>334</v>
      </c>
      <c r="AM48" s="13" t="s">
        <v>348</v>
      </c>
      <c r="AN48" s="13" t="s">
        <v>348</v>
      </c>
      <c r="AO48" s="13" t="s">
        <v>334</v>
      </c>
      <c r="AP48" s="102" t="s">
        <v>348</v>
      </c>
      <c r="AQ48" s="13" t="s">
        <v>348</v>
      </c>
      <c r="AR48" s="13" t="s">
        <v>334</v>
      </c>
      <c r="AS48" s="102" t="s">
        <v>348</v>
      </c>
      <c r="AT48" s="13" t="s">
        <v>334</v>
      </c>
      <c r="AU48" s="13" t="s">
        <v>348</v>
      </c>
      <c r="AV48" s="102" t="s">
        <v>348</v>
      </c>
      <c r="AW48" s="13" t="s">
        <v>348</v>
      </c>
      <c r="AX48" s="102" t="s">
        <v>348</v>
      </c>
      <c r="AY48" s="13" t="s">
        <v>348</v>
      </c>
      <c r="AZ48" s="102" t="s">
        <v>348</v>
      </c>
      <c r="BA48" s="13" t="s">
        <v>348</v>
      </c>
      <c r="BB48" s="13" t="s">
        <v>348</v>
      </c>
      <c r="BC48" s="13" t="s">
        <v>334</v>
      </c>
      <c r="BD48" s="13" t="s">
        <v>348</v>
      </c>
      <c r="BE48" s="13" t="s">
        <v>348</v>
      </c>
      <c r="BF48" s="13" t="s">
        <v>348</v>
      </c>
      <c r="BG48" s="13" t="s">
        <v>334</v>
      </c>
      <c r="BH48" s="13" t="s">
        <v>348</v>
      </c>
      <c r="BI48" s="13" t="s">
        <v>348</v>
      </c>
      <c r="BJ48" s="23" t="s">
        <v>348</v>
      </c>
      <c r="BK48" s="102" t="s">
        <v>348</v>
      </c>
      <c r="BL48" s="4" t="s">
        <v>348</v>
      </c>
      <c r="BM48" s="191" t="s">
        <v>348</v>
      </c>
      <c r="BN48" s="191" t="s">
        <v>348</v>
      </c>
      <c r="BO48" s="4" t="s">
        <v>348</v>
      </c>
      <c r="BP48" s="4" t="s">
        <v>348</v>
      </c>
      <c r="BQ48" s="4" t="s">
        <v>348</v>
      </c>
      <c r="BR48" s="4" t="s">
        <v>348</v>
      </c>
    </row>
    <row r="49" spans="1:70" ht="24.95" customHeight="1" thickBot="1" x14ac:dyDescent="0.25">
      <c r="A49" s="29" t="s">
        <v>632</v>
      </c>
      <c r="B49" s="24" t="s">
        <v>46</v>
      </c>
      <c r="C49" s="24" t="s">
        <v>46</v>
      </c>
      <c r="D49" s="24" t="s">
        <v>46</v>
      </c>
      <c r="E49" s="24" t="s">
        <v>48</v>
      </c>
      <c r="F49" s="29" t="s">
        <v>632</v>
      </c>
      <c r="G49" s="24" t="s">
        <v>46</v>
      </c>
      <c r="H49" s="24" t="s">
        <v>46</v>
      </c>
      <c r="I49" s="7" t="s">
        <v>46</v>
      </c>
      <c r="J49" s="104" t="s">
        <v>46</v>
      </c>
      <c r="K49" s="104" t="s">
        <v>47</v>
      </c>
      <c r="L49" s="24" t="s">
        <v>46</v>
      </c>
      <c r="M49" s="24" t="s">
        <v>46</v>
      </c>
      <c r="N49" s="24" t="s">
        <v>50</v>
      </c>
      <c r="O49" s="24" t="s">
        <v>46</v>
      </c>
      <c r="P49" s="24" t="s">
        <v>46</v>
      </c>
      <c r="Q49" s="24" t="s">
        <v>46</v>
      </c>
      <c r="R49" s="24" t="s">
        <v>46</v>
      </c>
      <c r="S49" s="104" t="s">
        <v>46</v>
      </c>
      <c r="T49" s="24" t="s">
        <v>46</v>
      </c>
      <c r="U49" s="29" t="s">
        <v>632</v>
      </c>
      <c r="V49" s="24" t="s">
        <v>46</v>
      </c>
      <c r="W49" s="104" t="s">
        <v>46</v>
      </c>
      <c r="X49" s="24" t="s">
        <v>48</v>
      </c>
      <c r="Y49" s="24" t="s">
        <v>46</v>
      </c>
      <c r="Z49" s="104" t="s">
        <v>46</v>
      </c>
      <c r="AA49" s="24" t="s">
        <v>48</v>
      </c>
      <c r="AB49" s="24" t="s">
        <v>46</v>
      </c>
      <c r="AC49" s="104" t="s">
        <v>46</v>
      </c>
      <c r="AD49" s="24" t="s">
        <v>46</v>
      </c>
      <c r="AE49" s="29" t="s">
        <v>632</v>
      </c>
      <c r="AF49" s="24" t="s">
        <v>46</v>
      </c>
      <c r="AG49" s="24" t="s">
        <v>47</v>
      </c>
      <c r="AH49" s="24" t="s">
        <v>46</v>
      </c>
      <c r="AI49" s="24" t="s">
        <v>46</v>
      </c>
      <c r="AJ49" s="29" t="s">
        <v>632</v>
      </c>
      <c r="AK49" s="29" t="s">
        <v>632</v>
      </c>
      <c r="AL49" s="29" t="s">
        <v>632</v>
      </c>
      <c r="AM49" s="24" t="s">
        <v>46</v>
      </c>
      <c r="AN49" s="24" t="s">
        <v>46</v>
      </c>
      <c r="AO49" s="29" t="s">
        <v>632</v>
      </c>
      <c r="AP49" s="104" t="s">
        <v>46</v>
      </c>
      <c r="AQ49" s="24" t="s">
        <v>46</v>
      </c>
      <c r="AR49" s="29" t="s">
        <v>632</v>
      </c>
      <c r="AS49" s="104" t="s">
        <v>33</v>
      </c>
      <c r="AT49" s="29" t="s">
        <v>632</v>
      </c>
      <c r="AU49" s="24" t="s">
        <v>46</v>
      </c>
      <c r="AV49" s="104" t="s">
        <v>47</v>
      </c>
      <c r="AW49" s="24" t="s">
        <v>46</v>
      </c>
      <c r="AX49" s="104" t="s">
        <v>46</v>
      </c>
      <c r="AY49" s="24" t="s">
        <v>47</v>
      </c>
      <c r="AZ49" s="104" t="s">
        <v>33</v>
      </c>
      <c r="BA49" s="24" t="s">
        <v>46</v>
      </c>
      <c r="BB49" s="24" t="s">
        <v>46</v>
      </c>
      <c r="BC49" s="29" t="s">
        <v>632</v>
      </c>
      <c r="BD49" s="24" t="s">
        <v>46</v>
      </c>
      <c r="BE49" s="24" t="s">
        <v>46</v>
      </c>
      <c r="BF49" s="24" t="s">
        <v>46</v>
      </c>
      <c r="BG49" s="29" t="s">
        <v>632</v>
      </c>
      <c r="BH49" s="24" t="s">
        <v>46</v>
      </c>
      <c r="BI49" s="24" t="s">
        <v>46</v>
      </c>
      <c r="BJ49" s="96" t="s">
        <v>46</v>
      </c>
      <c r="BK49" s="104" t="s">
        <v>47</v>
      </c>
      <c r="BL49" s="7" t="s">
        <v>46</v>
      </c>
      <c r="BM49" s="194" t="s">
        <v>33</v>
      </c>
      <c r="BN49" s="194" t="s">
        <v>46</v>
      </c>
      <c r="BO49" s="7" t="s">
        <v>46</v>
      </c>
      <c r="BP49" s="7" t="s">
        <v>46</v>
      </c>
      <c r="BQ49" s="7" t="s">
        <v>46</v>
      </c>
      <c r="BR49" s="7" t="s">
        <v>46</v>
      </c>
    </row>
    <row r="50" spans="1:70" ht="24.95" customHeight="1" thickBot="1" x14ac:dyDescent="0.25">
      <c r="B50" s="34"/>
      <c r="C50" s="24" t="s">
        <v>47</v>
      </c>
      <c r="D50" s="34"/>
      <c r="E50" s="34"/>
      <c r="F50" s="34"/>
      <c r="G50" s="26" t="s">
        <v>48</v>
      </c>
      <c r="H50" s="24" t="s">
        <v>49</v>
      </c>
      <c r="I50" s="24"/>
      <c r="J50" s="104" t="s">
        <v>49</v>
      </c>
      <c r="K50" s="108" t="s">
        <v>742</v>
      </c>
      <c r="L50" s="24" t="s">
        <v>49</v>
      </c>
      <c r="M50" s="24" t="s">
        <v>47</v>
      </c>
      <c r="N50" s="34"/>
      <c r="O50" s="24" t="s">
        <v>47</v>
      </c>
      <c r="P50" s="24" t="s">
        <v>47</v>
      </c>
      <c r="Q50" s="26" t="s">
        <v>47</v>
      </c>
      <c r="R50" s="26" t="s">
        <v>51</v>
      </c>
      <c r="S50" s="106" t="s">
        <v>47</v>
      </c>
      <c r="T50" s="24" t="s">
        <v>47</v>
      </c>
      <c r="V50" s="26" t="s">
        <v>49</v>
      </c>
      <c r="W50" s="106" t="s">
        <v>47</v>
      </c>
      <c r="X50" s="34"/>
      <c r="Z50" s="106" t="s">
        <v>47</v>
      </c>
      <c r="AB50" s="34"/>
      <c r="AC50" s="104" t="s">
        <v>47</v>
      </c>
      <c r="AF50" s="34"/>
      <c r="AG50" s="34"/>
      <c r="AH50" s="24" t="s">
        <v>51</v>
      </c>
      <c r="AI50" s="26" t="s">
        <v>47</v>
      </c>
      <c r="AJ50" s="34"/>
      <c r="AL50" s="34"/>
      <c r="AM50" s="24" t="s">
        <v>47</v>
      </c>
      <c r="AN50" s="31" t="s">
        <v>394</v>
      </c>
      <c r="AO50" s="34"/>
      <c r="AP50" s="112"/>
      <c r="AQ50" s="24" t="s">
        <v>48</v>
      </c>
      <c r="AS50" s="109" t="s">
        <v>776</v>
      </c>
      <c r="AU50" s="26" t="s">
        <v>47</v>
      </c>
      <c r="AV50" s="103"/>
      <c r="AW50" s="26" t="s">
        <v>49</v>
      </c>
      <c r="AX50" s="106" t="s">
        <v>47</v>
      </c>
      <c r="AY50" s="15"/>
      <c r="AZ50" s="108" t="s">
        <v>800</v>
      </c>
      <c r="BA50" s="26" t="s">
        <v>47</v>
      </c>
      <c r="BB50" s="34"/>
      <c r="BC50" s="34"/>
      <c r="BD50" s="26" t="s">
        <v>47</v>
      </c>
      <c r="BE50" s="24" t="s">
        <v>47</v>
      </c>
      <c r="BF50" s="26" t="s">
        <v>47</v>
      </c>
      <c r="BG50" s="34"/>
      <c r="BH50" s="24" t="s">
        <v>48</v>
      </c>
      <c r="BI50" s="26" t="s">
        <v>47</v>
      </c>
      <c r="BJ50" s="99" t="s">
        <v>47</v>
      </c>
      <c r="BK50" s="106" t="s">
        <v>49</v>
      </c>
      <c r="BL50" s="8" t="s">
        <v>47</v>
      </c>
      <c r="BM50" s="193" t="s">
        <v>963</v>
      </c>
      <c r="BN50" s="195" t="s">
        <v>47</v>
      </c>
      <c r="BP50" s="8" t="s">
        <v>47</v>
      </c>
      <c r="BQ50" s="6" t="s">
        <v>1115</v>
      </c>
    </row>
    <row r="51" spans="1:70" ht="24.95" customHeight="1" thickBot="1" x14ac:dyDescent="0.25">
      <c r="B51" s="34"/>
      <c r="C51" s="24" t="s">
        <v>49</v>
      </c>
      <c r="E51" s="34"/>
      <c r="F51" s="34"/>
      <c r="G51" s="24" t="s">
        <v>49</v>
      </c>
      <c r="J51" s="104" t="s">
        <v>50</v>
      </c>
      <c r="K51" s="103"/>
      <c r="M51" s="24" t="s">
        <v>49</v>
      </c>
      <c r="O51" s="24" t="s">
        <v>48</v>
      </c>
      <c r="Q51" s="26" t="s">
        <v>51</v>
      </c>
      <c r="S51" s="104" t="s">
        <v>50</v>
      </c>
      <c r="T51" s="24" t="s">
        <v>48</v>
      </c>
      <c r="V51" s="34"/>
      <c r="W51" s="106" t="s">
        <v>49</v>
      </c>
      <c r="X51" s="34"/>
      <c r="Z51" s="106" t="s">
        <v>33</v>
      </c>
      <c r="AC51" s="109" t="s">
        <v>735</v>
      </c>
      <c r="AF51" s="34"/>
      <c r="AI51" s="24" t="s">
        <v>49</v>
      </c>
      <c r="AJ51" s="34"/>
      <c r="AL51" s="34"/>
      <c r="AM51" s="24" t="s">
        <v>49</v>
      </c>
      <c r="AP51" s="112"/>
      <c r="AQ51" s="24" t="s">
        <v>51</v>
      </c>
      <c r="AS51" s="103"/>
      <c r="AU51" s="34"/>
      <c r="AV51" s="103"/>
      <c r="AW51" s="26" t="s">
        <v>51</v>
      </c>
      <c r="AX51" s="106" t="s">
        <v>49</v>
      </c>
      <c r="AY51" s="15"/>
      <c r="AZ51" s="112"/>
      <c r="BA51" s="34"/>
      <c r="BC51" s="34"/>
      <c r="BD51" s="26" t="s">
        <v>51</v>
      </c>
      <c r="BE51" s="24" t="s">
        <v>49</v>
      </c>
      <c r="BF51" s="34"/>
      <c r="BH51" s="24" t="s">
        <v>50</v>
      </c>
      <c r="BI51" s="26" t="s">
        <v>51</v>
      </c>
      <c r="BJ51" s="99" t="s">
        <v>49</v>
      </c>
      <c r="BK51" s="109" t="s">
        <v>785</v>
      </c>
      <c r="BL51" s="8" t="s">
        <v>49</v>
      </c>
      <c r="BP51" s="8" t="s">
        <v>49</v>
      </c>
    </row>
    <row r="52" spans="1:70" ht="24.95" customHeight="1" thickBot="1" x14ac:dyDescent="0.25">
      <c r="B52" s="34"/>
      <c r="C52" s="24" t="s">
        <v>51</v>
      </c>
      <c r="J52" s="104" t="s">
        <v>51</v>
      </c>
      <c r="K52" s="103"/>
      <c r="O52" s="24" t="s">
        <v>49</v>
      </c>
      <c r="S52" s="109" t="s">
        <v>794</v>
      </c>
      <c r="T52" s="24" t="s">
        <v>49</v>
      </c>
      <c r="V52" s="34"/>
      <c r="W52" s="104" t="s">
        <v>51</v>
      </c>
      <c r="Z52" s="109" t="s">
        <v>770</v>
      </c>
      <c r="AC52" s="103"/>
      <c r="AI52" s="24" t="s">
        <v>51</v>
      </c>
      <c r="AL52" s="34"/>
      <c r="AP52" s="112"/>
      <c r="AS52" s="103"/>
      <c r="AV52" s="103"/>
      <c r="AW52" s="34"/>
      <c r="AX52" s="106" t="s">
        <v>50</v>
      </c>
      <c r="AY52" s="15"/>
      <c r="AZ52" s="103"/>
      <c r="BA52" s="34"/>
      <c r="BC52" s="34"/>
      <c r="BD52" s="34"/>
      <c r="BF52" s="34"/>
      <c r="BH52" s="24" t="s">
        <v>51</v>
      </c>
      <c r="BJ52" s="98" t="s">
        <v>491</v>
      </c>
      <c r="BK52" s="103"/>
      <c r="BP52" s="8" t="s">
        <v>51</v>
      </c>
    </row>
    <row r="53" spans="1:70" ht="24.95" customHeight="1" thickBot="1" x14ac:dyDescent="0.25">
      <c r="B53" s="34"/>
      <c r="J53" s="103"/>
      <c r="K53" s="103"/>
      <c r="O53" s="24" t="s">
        <v>51</v>
      </c>
      <c r="S53" s="103"/>
      <c r="T53" s="24" t="s">
        <v>50</v>
      </c>
      <c r="V53" s="34"/>
      <c r="W53" s="104" t="s">
        <v>33</v>
      </c>
      <c r="Z53" s="103"/>
      <c r="AC53" s="103"/>
      <c r="AP53" s="103"/>
      <c r="AS53" s="103"/>
      <c r="AV53" s="103"/>
      <c r="AW53" s="34"/>
      <c r="AX53" s="104" t="s">
        <v>51</v>
      </c>
      <c r="AY53" s="15"/>
      <c r="AZ53" s="103"/>
      <c r="BC53" s="34"/>
      <c r="BD53" s="34"/>
      <c r="BJ53" s="17"/>
      <c r="BK53" s="103"/>
      <c r="BP53" s="8" t="s">
        <v>33</v>
      </c>
    </row>
    <row r="54" spans="1:70" ht="24.95" customHeight="1" thickBot="1" x14ac:dyDescent="0.25">
      <c r="B54" s="34"/>
      <c r="J54" s="103"/>
      <c r="K54" s="103"/>
      <c r="O54" s="24" t="s">
        <v>33</v>
      </c>
      <c r="S54" s="103"/>
      <c r="T54" s="24" t="s">
        <v>33</v>
      </c>
      <c r="V54" s="34"/>
      <c r="W54" s="109" t="s">
        <v>760</v>
      </c>
      <c r="Z54" s="103"/>
      <c r="AC54" s="103"/>
      <c r="AP54" s="103"/>
      <c r="AS54" s="103"/>
      <c r="AV54" s="103"/>
      <c r="AX54" s="103"/>
      <c r="AY54" s="15"/>
      <c r="AZ54" s="103"/>
      <c r="BD54" s="34"/>
      <c r="BJ54" s="17"/>
      <c r="BK54" s="103"/>
      <c r="BP54" s="6" t="s">
        <v>1017</v>
      </c>
    </row>
    <row r="55" spans="1:70" ht="24.95" customHeight="1" x14ac:dyDescent="0.25">
      <c r="B55" s="34"/>
      <c r="C55" s="31" t="s">
        <v>487</v>
      </c>
      <c r="E55" s="34"/>
      <c r="G55" s="31" t="s">
        <v>478</v>
      </c>
      <c r="J55" s="103"/>
      <c r="K55" s="103"/>
      <c r="M55" s="31" t="s">
        <v>449</v>
      </c>
      <c r="O55" s="31" t="s">
        <v>567</v>
      </c>
      <c r="R55" s="34"/>
      <c r="S55" s="103"/>
      <c r="T55" s="31" t="s">
        <v>498</v>
      </c>
      <c r="V55" s="34"/>
      <c r="W55" s="103"/>
      <c r="Y55" s="34"/>
      <c r="Z55" s="103"/>
      <c r="AA55" s="31" t="s">
        <v>413</v>
      </c>
      <c r="AC55" s="103"/>
      <c r="AH55" s="31" t="s">
        <v>384</v>
      </c>
      <c r="AJ55" s="34"/>
      <c r="AP55" s="103"/>
      <c r="AS55" s="103"/>
      <c r="AU55" s="34"/>
      <c r="AV55" s="103"/>
      <c r="AX55" s="103"/>
      <c r="AY55" s="15"/>
      <c r="AZ55" s="103"/>
      <c r="BI55" s="31" t="s">
        <v>545</v>
      </c>
      <c r="BJ55" s="17"/>
      <c r="BK55" s="103"/>
    </row>
    <row r="56" spans="1:70" ht="24.95" customHeight="1" x14ac:dyDescent="0.25">
      <c r="J56" s="103"/>
      <c r="K56" s="103"/>
      <c r="S56" s="103"/>
      <c r="T56" s="17"/>
      <c r="V56" s="15"/>
      <c r="W56" s="103"/>
      <c r="Z56" s="103"/>
      <c r="AC56" s="103"/>
      <c r="AP56" s="103"/>
      <c r="AS56" s="103"/>
      <c r="AV56" s="103"/>
      <c r="AX56" s="103"/>
      <c r="AY56" s="15"/>
      <c r="AZ56" s="103"/>
      <c r="BJ56" s="17"/>
      <c r="BK56" s="103"/>
    </row>
    <row r="57" spans="1:70" ht="24.95" customHeight="1" x14ac:dyDescent="0.25">
      <c r="J57" s="103"/>
      <c r="K57" s="103"/>
      <c r="S57" s="103"/>
      <c r="T57" s="17"/>
      <c r="V57" s="15"/>
      <c r="W57" s="103"/>
      <c r="Z57" s="103"/>
      <c r="AC57" s="103"/>
      <c r="AP57" s="103"/>
      <c r="AS57" s="103"/>
      <c r="AV57" s="103"/>
      <c r="AX57" s="103"/>
      <c r="AY57" s="15"/>
      <c r="AZ57" s="103"/>
      <c r="BJ57" s="17"/>
      <c r="BK57" s="103"/>
    </row>
    <row r="58" spans="1:70" ht="24.95" customHeight="1" x14ac:dyDescent="0.2">
      <c r="A58" s="13" t="s">
        <v>499</v>
      </c>
      <c r="B58" s="13" t="s">
        <v>500</v>
      </c>
      <c r="C58" s="13" t="s">
        <v>499</v>
      </c>
      <c r="D58" s="13" t="s">
        <v>500</v>
      </c>
      <c r="E58" s="13" t="s">
        <v>500</v>
      </c>
      <c r="F58" s="13" t="s">
        <v>499</v>
      </c>
      <c r="G58" s="13" t="s">
        <v>500</v>
      </c>
      <c r="H58" s="13" t="s">
        <v>500</v>
      </c>
      <c r="I58" s="4" t="s">
        <v>500</v>
      </c>
      <c r="J58" s="102" t="s">
        <v>500</v>
      </c>
      <c r="K58" s="102" t="s">
        <v>500</v>
      </c>
      <c r="L58" s="13" t="s">
        <v>500</v>
      </c>
      <c r="M58" s="13" t="s">
        <v>500</v>
      </c>
      <c r="N58" s="13" t="s">
        <v>500</v>
      </c>
      <c r="O58" s="13" t="s">
        <v>500</v>
      </c>
      <c r="P58" s="13" t="s">
        <v>500</v>
      </c>
      <c r="Q58" s="13" t="s">
        <v>500</v>
      </c>
      <c r="R58" s="13" t="s">
        <v>500</v>
      </c>
      <c r="S58" s="102" t="s">
        <v>500</v>
      </c>
      <c r="T58" s="13" t="s">
        <v>500</v>
      </c>
      <c r="U58" s="13" t="s">
        <v>499</v>
      </c>
      <c r="V58" s="13" t="s">
        <v>500</v>
      </c>
      <c r="W58" s="102" t="s">
        <v>500</v>
      </c>
      <c r="X58" s="13" t="s">
        <v>500</v>
      </c>
      <c r="Y58" s="13" t="s">
        <v>500</v>
      </c>
      <c r="Z58" s="102" t="s">
        <v>500</v>
      </c>
      <c r="AA58" s="13" t="s">
        <v>500</v>
      </c>
      <c r="AB58" s="13" t="s">
        <v>500</v>
      </c>
      <c r="AC58" s="102" t="s">
        <v>500</v>
      </c>
      <c r="AD58" s="13" t="s">
        <v>500</v>
      </c>
      <c r="AE58" s="13" t="s">
        <v>499</v>
      </c>
      <c r="AF58" s="13" t="s">
        <v>500</v>
      </c>
      <c r="AG58" s="13" t="s">
        <v>500</v>
      </c>
      <c r="AH58" s="13" t="s">
        <v>500</v>
      </c>
      <c r="AI58" s="13" t="s">
        <v>500</v>
      </c>
      <c r="AJ58" s="13" t="s">
        <v>499</v>
      </c>
      <c r="AK58" s="13" t="s">
        <v>499</v>
      </c>
      <c r="AL58" s="13" t="s">
        <v>499</v>
      </c>
      <c r="AM58" s="13" t="s">
        <v>500</v>
      </c>
      <c r="AN58" s="13" t="s">
        <v>500</v>
      </c>
      <c r="AO58" s="13" t="s">
        <v>499</v>
      </c>
      <c r="AP58" s="102" t="s">
        <v>500</v>
      </c>
      <c r="AQ58" s="13" t="s">
        <v>500</v>
      </c>
      <c r="AR58" s="13" t="s">
        <v>499</v>
      </c>
      <c r="AS58" s="102" t="s">
        <v>500</v>
      </c>
      <c r="AT58" s="13" t="s">
        <v>499</v>
      </c>
      <c r="AU58" s="13" t="s">
        <v>500</v>
      </c>
      <c r="AV58" s="102" t="s">
        <v>500</v>
      </c>
      <c r="AW58" s="13" t="s">
        <v>500</v>
      </c>
      <c r="AX58" s="102" t="s">
        <v>500</v>
      </c>
      <c r="AY58" s="13" t="s">
        <v>500</v>
      </c>
      <c r="AZ58" s="102" t="s">
        <v>500</v>
      </c>
      <c r="BA58" s="13" t="s">
        <v>500</v>
      </c>
      <c r="BB58" s="13" t="s">
        <v>500</v>
      </c>
      <c r="BC58" s="13" t="s">
        <v>499</v>
      </c>
      <c r="BD58" s="13" t="s">
        <v>500</v>
      </c>
      <c r="BE58" s="13" t="s">
        <v>500</v>
      </c>
      <c r="BF58" s="13" t="s">
        <v>500</v>
      </c>
      <c r="BG58" s="13" t="s">
        <v>499</v>
      </c>
      <c r="BH58" s="13" t="s">
        <v>500</v>
      </c>
      <c r="BI58" s="13" t="s">
        <v>500</v>
      </c>
      <c r="BJ58" s="23" t="s">
        <v>500</v>
      </c>
      <c r="BK58" s="102" t="s">
        <v>500</v>
      </c>
      <c r="BL58" s="4" t="s">
        <v>500</v>
      </c>
      <c r="BM58" s="191" t="s">
        <v>500</v>
      </c>
      <c r="BN58" s="191" t="s">
        <v>500</v>
      </c>
      <c r="BO58" s="4" t="s">
        <v>500</v>
      </c>
      <c r="BP58" s="4" t="s">
        <v>500</v>
      </c>
      <c r="BQ58" s="4" t="s">
        <v>500</v>
      </c>
      <c r="BR58" s="4" t="s">
        <v>500</v>
      </c>
    </row>
    <row r="59" spans="1:70" ht="24.95" customHeight="1" thickBot="1" x14ac:dyDescent="0.25">
      <c r="A59" s="29" t="s">
        <v>632</v>
      </c>
      <c r="B59" s="24" t="s">
        <v>55</v>
      </c>
      <c r="C59" s="29" t="s">
        <v>632</v>
      </c>
      <c r="D59" s="24" t="s">
        <v>55</v>
      </c>
      <c r="E59" s="24" t="s">
        <v>55</v>
      </c>
      <c r="F59" s="29" t="s">
        <v>632</v>
      </c>
      <c r="G59" s="24" t="s">
        <v>55</v>
      </c>
      <c r="H59" s="24" t="s">
        <v>55</v>
      </c>
      <c r="I59" s="7" t="s">
        <v>55</v>
      </c>
      <c r="J59" s="104" t="s">
        <v>63</v>
      </c>
      <c r="K59" s="104" t="s">
        <v>33</v>
      </c>
      <c r="L59" s="24" t="s">
        <v>55</v>
      </c>
      <c r="M59" s="24" t="s">
        <v>55</v>
      </c>
      <c r="N59" s="24" t="s">
        <v>55</v>
      </c>
      <c r="O59" s="24" t="s">
        <v>55</v>
      </c>
      <c r="P59" s="24" t="s">
        <v>55</v>
      </c>
      <c r="Q59" s="24" t="s">
        <v>55</v>
      </c>
      <c r="R59" s="24" t="s">
        <v>55</v>
      </c>
      <c r="S59" s="104" t="s">
        <v>55</v>
      </c>
      <c r="T59" s="24" t="s">
        <v>55</v>
      </c>
      <c r="U59" s="29" t="s">
        <v>632</v>
      </c>
      <c r="V59" s="24" t="s">
        <v>55</v>
      </c>
      <c r="W59" s="104" t="s">
        <v>55</v>
      </c>
      <c r="X59" s="24" t="s">
        <v>56</v>
      </c>
      <c r="Y59" s="24" t="s">
        <v>55</v>
      </c>
      <c r="Z59" s="104" t="s">
        <v>55</v>
      </c>
      <c r="AA59" s="24" t="s">
        <v>55</v>
      </c>
      <c r="AB59" s="24" t="s">
        <v>55</v>
      </c>
      <c r="AC59" s="104" t="s">
        <v>55</v>
      </c>
      <c r="AD59" s="24" t="s">
        <v>55</v>
      </c>
      <c r="AE59" s="29" t="s">
        <v>632</v>
      </c>
      <c r="AF59" s="24" t="s">
        <v>55</v>
      </c>
      <c r="AG59" s="24" t="s">
        <v>55</v>
      </c>
      <c r="AH59" s="24" t="s">
        <v>55</v>
      </c>
      <c r="AI59" s="24" t="s">
        <v>55</v>
      </c>
      <c r="AJ59" s="29" t="s">
        <v>632</v>
      </c>
      <c r="AK59" s="29" t="s">
        <v>632</v>
      </c>
      <c r="AL59" s="29" t="s">
        <v>632</v>
      </c>
      <c r="AM59" s="24" t="s">
        <v>55</v>
      </c>
      <c r="AN59" s="24" t="s">
        <v>55</v>
      </c>
      <c r="AO59" s="29" t="s">
        <v>632</v>
      </c>
      <c r="AP59" s="104" t="s">
        <v>55</v>
      </c>
      <c r="AQ59" s="24" t="s">
        <v>55</v>
      </c>
      <c r="AR59" s="29" t="s">
        <v>632</v>
      </c>
      <c r="AS59" s="104" t="s">
        <v>55</v>
      </c>
      <c r="AT59" s="29" t="s">
        <v>632</v>
      </c>
      <c r="AU59" s="24" t="s">
        <v>55</v>
      </c>
      <c r="AV59" s="104" t="s">
        <v>55</v>
      </c>
      <c r="AW59" s="24" t="s">
        <v>55</v>
      </c>
      <c r="AX59" s="104" t="s">
        <v>55</v>
      </c>
      <c r="AY59" s="24" t="s">
        <v>33</v>
      </c>
      <c r="AZ59" s="104" t="s">
        <v>55</v>
      </c>
      <c r="BA59" s="24" t="s">
        <v>55</v>
      </c>
      <c r="BB59" s="24" t="s">
        <v>55</v>
      </c>
      <c r="BC59" s="29" t="s">
        <v>632</v>
      </c>
      <c r="BD59" s="24" t="s">
        <v>55</v>
      </c>
      <c r="BE59" s="24" t="s">
        <v>55</v>
      </c>
      <c r="BF59" s="24" t="s">
        <v>55</v>
      </c>
      <c r="BG59" s="29" t="s">
        <v>632</v>
      </c>
      <c r="BH59" s="24" t="s">
        <v>55</v>
      </c>
      <c r="BI59" s="24" t="s">
        <v>55</v>
      </c>
      <c r="BJ59" s="96" t="s">
        <v>55</v>
      </c>
      <c r="BK59" s="104" t="s">
        <v>55</v>
      </c>
      <c r="BL59" s="7" t="s">
        <v>33</v>
      </c>
      <c r="BM59" s="194" t="s">
        <v>55</v>
      </c>
      <c r="BN59" s="194" t="s">
        <v>55</v>
      </c>
      <c r="BO59" s="7" t="s">
        <v>55</v>
      </c>
      <c r="BP59" s="7" t="s">
        <v>55</v>
      </c>
      <c r="BQ59" s="7" t="s">
        <v>55</v>
      </c>
      <c r="BR59" s="7" t="s">
        <v>55</v>
      </c>
    </row>
    <row r="60" spans="1:70" ht="24.95" customHeight="1" thickBot="1" x14ac:dyDescent="0.25">
      <c r="A60" s="34"/>
      <c r="B60" s="26" t="s">
        <v>56</v>
      </c>
      <c r="C60" s="34"/>
      <c r="D60" s="26" t="s">
        <v>56</v>
      </c>
      <c r="E60" s="26" t="s">
        <v>56</v>
      </c>
      <c r="F60" s="34"/>
      <c r="G60" s="26" t="s">
        <v>56</v>
      </c>
      <c r="H60" s="24" t="s">
        <v>58</v>
      </c>
      <c r="I60" s="8" t="s">
        <v>56</v>
      </c>
      <c r="J60" s="106" t="s">
        <v>62</v>
      </c>
      <c r="K60" s="108" t="s">
        <v>743</v>
      </c>
      <c r="L60" s="24" t="s">
        <v>58</v>
      </c>
      <c r="M60" s="26" t="s">
        <v>56</v>
      </c>
      <c r="N60" s="26" t="s">
        <v>56</v>
      </c>
      <c r="O60" s="26" t="s">
        <v>56</v>
      </c>
      <c r="P60" s="26" t="s">
        <v>56</v>
      </c>
      <c r="Q60" s="26" t="s">
        <v>56</v>
      </c>
      <c r="R60" s="26" t="s">
        <v>57</v>
      </c>
      <c r="S60" s="106" t="s">
        <v>56</v>
      </c>
      <c r="T60" s="24" t="s">
        <v>56</v>
      </c>
      <c r="V60" s="26" t="s">
        <v>56</v>
      </c>
      <c r="W60" s="106" t="s">
        <v>56</v>
      </c>
      <c r="X60" s="26" t="s">
        <v>59</v>
      </c>
      <c r="Y60" s="34"/>
      <c r="Z60" s="106" t="s">
        <v>56</v>
      </c>
      <c r="AA60" s="24" t="s">
        <v>58</v>
      </c>
      <c r="AB60" s="26" t="s">
        <v>56</v>
      </c>
      <c r="AC60" s="104" t="s">
        <v>58</v>
      </c>
      <c r="AD60" s="26" t="s">
        <v>58</v>
      </c>
      <c r="AF60" s="26" t="s">
        <v>56</v>
      </c>
      <c r="AG60" s="26" t="s">
        <v>57</v>
      </c>
      <c r="AH60" s="24" t="s">
        <v>57</v>
      </c>
      <c r="AI60" s="26" t="s">
        <v>57</v>
      </c>
      <c r="AJ60" s="34"/>
      <c r="AL60" s="34"/>
      <c r="AM60" s="26" t="s">
        <v>58</v>
      </c>
      <c r="AN60" s="26" t="s">
        <v>56</v>
      </c>
      <c r="AO60" s="34"/>
      <c r="AP60" s="106" t="s">
        <v>56</v>
      </c>
      <c r="AQ60" s="24" t="s">
        <v>58</v>
      </c>
      <c r="AS60" s="106" t="s">
        <v>56</v>
      </c>
      <c r="AT60" s="34"/>
      <c r="AU60" s="26" t="s">
        <v>56</v>
      </c>
      <c r="AV60" s="104" t="s">
        <v>56</v>
      </c>
      <c r="AW60" s="24" t="s">
        <v>58</v>
      </c>
      <c r="AX60" s="106" t="s">
        <v>56</v>
      </c>
      <c r="AY60" s="31" t="s">
        <v>557</v>
      </c>
      <c r="AZ60" s="106" t="s">
        <v>56</v>
      </c>
      <c r="BA60" s="26" t="s">
        <v>56</v>
      </c>
      <c r="BB60" s="26" t="s">
        <v>56</v>
      </c>
      <c r="BC60" s="34"/>
      <c r="BD60" s="26" t="s">
        <v>57</v>
      </c>
      <c r="BE60" s="26" t="s">
        <v>57</v>
      </c>
      <c r="BF60" s="26" t="s">
        <v>56</v>
      </c>
      <c r="BG60" s="34"/>
      <c r="BH60" s="26" t="s">
        <v>56</v>
      </c>
      <c r="BI60" s="26" t="s">
        <v>56</v>
      </c>
      <c r="BJ60" s="99" t="s">
        <v>56</v>
      </c>
      <c r="BK60" s="106" t="s">
        <v>56</v>
      </c>
      <c r="BL60" s="6" t="s">
        <v>921</v>
      </c>
      <c r="BM60" s="195" t="s">
        <v>56</v>
      </c>
      <c r="BN60" s="195" t="s">
        <v>58</v>
      </c>
      <c r="BO60" s="8" t="s">
        <v>56</v>
      </c>
      <c r="BP60" s="8" t="s">
        <v>56</v>
      </c>
      <c r="BQ60" s="8" t="s">
        <v>56</v>
      </c>
      <c r="BR60" s="8" t="s">
        <v>56</v>
      </c>
    </row>
    <row r="61" spans="1:70" ht="24.95" customHeight="1" thickBot="1" x14ac:dyDescent="0.25">
      <c r="A61" s="34"/>
      <c r="B61" s="26" t="s">
        <v>59</v>
      </c>
      <c r="D61" s="26" t="s">
        <v>58</v>
      </c>
      <c r="E61" s="26" t="s">
        <v>57</v>
      </c>
      <c r="F61" s="34"/>
      <c r="G61" s="26" t="s">
        <v>57</v>
      </c>
      <c r="H61" s="24" t="s">
        <v>59</v>
      </c>
      <c r="I61" s="8" t="s">
        <v>58</v>
      </c>
      <c r="J61" s="106" t="s">
        <v>61</v>
      </c>
      <c r="K61" s="112"/>
      <c r="L61" s="24" t="s">
        <v>59</v>
      </c>
      <c r="M61" s="24" t="s">
        <v>58</v>
      </c>
      <c r="N61" s="26" t="s">
        <v>57</v>
      </c>
      <c r="O61" s="26" t="s">
        <v>57</v>
      </c>
      <c r="P61" s="26" t="s">
        <v>57</v>
      </c>
      <c r="Q61" s="26" t="s">
        <v>57</v>
      </c>
      <c r="R61" s="26" t="s">
        <v>58</v>
      </c>
      <c r="S61" s="106" t="s">
        <v>57</v>
      </c>
      <c r="T61" s="24" t="s">
        <v>57</v>
      </c>
      <c r="V61" s="26" t="s">
        <v>57</v>
      </c>
      <c r="W61" s="106" t="s">
        <v>57</v>
      </c>
      <c r="X61" s="26" t="s">
        <v>60</v>
      </c>
      <c r="Z61" s="106" t="s">
        <v>61</v>
      </c>
      <c r="AB61" s="26" t="s">
        <v>57</v>
      </c>
      <c r="AC61" s="103"/>
      <c r="AD61" s="34"/>
      <c r="AF61" s="26" t="s">
        <v>58</v>
      </c>
      <c r="AG61" s="26" t="s">
        <v>58</v>
      </c>
      <c r="AH61" s="24" t="s">
        <v>58</v>
      </c>
      <c r="AI61" s="26" t="s">
        <v>58</v>
      </c>
      <c r="AJ61" s="34"/>
      <c r="AL61" s="34"/>
      <c r="AM61" s="26" t="s">
        <v>59</v>
      </c>
      <c r="AN61" s="26" t="s">
        <v>57</v>
      </c>
      <c r="AO61" s="34"/>
      <c r="AP61" s="106" t="s">
        <v>58</v>
      </c>
      <c r="AQ61" s="24" t="s">
        <v>59</v>
      </c>
      <c r="AS61" s="106" t="s">
        <v>58</v>
      </c>
      <c r="AT61" s="34"/>
      <c r="AU61" s="26" t="s">
        <v>57</v>
      </c>
      <c r="AV61" s="104" t="s">
        <v>59</v>
      </c>
      <c r="AW61" s="24" t="s">
        <v>59</v>
      </c>
      <c r="AX61" s="106" t="s">
        <v>57</v>
      </c>
      <c r="AY61" s="15"/>
      <c r="AZ61" s="104" t="s">
        <v>57</v>
      </c>
      <c r="BA61" s="26" t="s">
        <v>58</v>
      </c>
      <c r="BB61" s="24" t="s">
        <v>57</v>
      </c>
      <c r="BC61" s="34"/>
      <c r="BD61" s="26" t="s">
        <v>58</v>
      </c>
      <c r="BE61" s="26" t="s">
        <v>58</v>
      </c>
      <c r="BF61" s="26" t="s">
        <v>57</v>
      </c>
      <c r="BG61" s="34"/>
      <c r="BH61" s="26" t="s">
        <v>57</v>
      </c>
      <c r="BI61" s="26" t="s">
        <v>57</v>
      </c>
      <c r="BJ61" s="99" t="s">
        <v>57</v>
      </c>
      <c r="BK61" s="106" t="s">
        <v>57</v>
      </c>
      <c r="BM61" s="195" t="s">
        <v>57</v>
      </c>
      <c r="BN61" s="195" t="s">
        <v>59</v>
      </c>
      <c r="BO61" s="8" t="s">
        <v>57</v>
      </c>
      <c r="BP61" s="8" t="s">
        <v>57</v>
      </c>
      <c r="BR61" s="8" t="s">
        <v>58</v>
      </c>
    </row>
    <row r="62" spans="1:70" ht="24.95" customHeight="1" thickBot="1" x14ac:dyDescent="0.25">
      <c r="A62" s="34"/>
      <c r="B62" s="26" t="s">
        <v>60</v>
      </c>
      <c r="D62" s="26" t="s">
        <v>62</v>
      </c>
      <c r="E62" s="26" t="s">
        <v>59</v>
      </c>
      <c r="F62" s="34"/>
      <c r="G62" s="26" t="s">
        <v>58</v>
      </c>
      <c r="H62" s="24" t="s">
        <v>60</v>
      </c>
      <c r="I62" s="8" t="s">
        <v>59</v>
      </c>
      <c r="J62" s="106" t="s">
        <v>60</v>
      </c>
      <c r="K62" s="112"/>
      <c r="L62" s="24" t="s">
        <v>60</v>
      </c>
      <c r="M62" s="24" t="s">
        <v>59</v>
      </c>
      <c r="N62" s="24" t="s">
        <v>58</v>
      </c>
      <c r="O62" s="24" t="s">
        <v>58</v>
      </c>
      <c r="P62" s="26" t="s">
        <v>58</v>
      </c>
      <c r="Q62" s="26" t="s">
        <v>58</v>
      </c>
      <c r="R62" s="34"/>
      <c r="S62" s="106" t="s">
        <v>59</v>
      </c>
      <c r="T62" s="24" t="s">
        <v>58</v>
      </c>
      <c r="V62" s="26" t="s">
        <v>58</v>
      </c>
      <c r="W62" s="106" t="s">
        <v>58</v>
      </c>
      <c r="X62" s="34"/>
      <c r="Z62" s="112"/>
      <c r="AB62" s="34"/>
      <c r="AC62" s="103"/>
      <c r="AD62" s="34"/>
      <c r="AF62" s="26" t="s">
        <v>59</v>
      </c>
      <c r="AG62" s="26" t="s">
        <v>59</v>
      </c>
      <c r="AH62" s="24" t="s">
        <v>59</v>
      </c>
      <c r="AI62" s="26" t="s">
        <v>59</v>
      </c>
      <c r="AJ62" s="34"/>
      <c r="AL62" s="34"/>
      <c r="AM62" s="26" t="s">
        <v>60</v>
      </c>
      <c r="AN62" s="26" t="s">
        <v>58</v>
      </c>
      <c r="AO62" s="34"/>
      <c r="AP62" s="106" t="s">
        <v>59</v>
      </c>
      <c r="AQ62" s="24" t="s">
        <v>60</v>
      </c>
      <c r="AS62" s="104" t="s">
        <v>59</v>
      </c>
      <c r="AT62" s="34"/>
      <c r="AU62" s="26" t="s">
        <v>58</v>
      </c>
      <c r="AV62" s="104" t="s">
        <v>60</v>
      </c>
      <c r="AW62" s="24" t="s">
        <v>60</v>
      </c>
      <c r="AX62" s="106" t="s">
        <v>58</v>
      </c>
      <c r="AY62" s="15"/>
      <c r="AZ62" s="104" t="s">
        <v>58</v>
      </c>
      <c r="BA62" s="26" t="s">
        <v>59</v>
      </c>
      <c r="BB62" s="24" t="s">
        <v>58</v>
      </c>
      <c r="BC62" s="34"/>
      <c r="BD62" s="26" t="s">
        <v>59</v>
      </c>
      <c r="BE62" s="26" t="s">
        <v>59</v>
      </c>
      <c r="BF62" s="24" t="s">
        <v>58</v>
      </c>
      <c r="BG62" s="34"/>
      <c r="BH62" s="26" t="s">
        <v>58</v>
      </c>
      <c r="BI62" s="26" t="s">
        <v>58</v>
      </c>
      <c r="BJ62" s="99" t="s">
        <v>58</v>
      </c>
      <c r="BK62" s="106" t="s">
        <v>58</v>
      </c>
      <c r="BM62" s="195" t="s">
        <v>58</v>
      </c>
      <c r="BN62" s="195" t="s">
        <v>60</v>
      </c>
      <c r="BO62" s="8" t="s">
        <v>59</v>
      </c>
      <c r="BP62" s="8" t="s">
        <v>58</v>
      </c>
      <c r="BR62" s="8" t="s">
        <v>59</v>
      </c>
    </row>
    <row r="63" spans="1:70" ht="24.95" customHeight="1" thickBot="1" x14ac:dyDescent="0.25">
      <c r="A63" s="34"/>
      <c r="B63" s="34"/>
      <c r="D63" s="26" t="s">
        <v>63</v>
      </c>
      <c r="E63" s="34"/>
      <c r="G63" s="26" t="s">
        <v>59</v>
      </c>
      <c r="H63" s="24" t="s">
        <v>62</v>
      </c>
      <c r="I63" s="8" t="s">
        <v>60</v>
      </c>
      <c r="J63" s="106" t="s">
        <v>59</v>
      </c>
      <c r="K63" s="112"/>
      <c r="L63" s="24" t="s">
        <v>33</v>
      </c>
      <c r="M63" s="24" t="s">
        <v>61</v>
      </c>
      <c r="O63" s="24" t="s">
        <v>59</v>
      </c>
      <c r="P63" s="26" t="s">
        <v>59</v>
      </c>
      <c r="Q63" s="26" t="s">
        <v>59</v>
      </c>
      <c r="R63" s="34"/>
      <c r="S63" s="106" t="s">
        <v>60</v>
      </c>
      <c r="T63" s="24" t="s">
        <v>59</v>
      </c>
      <c r="V63" s="26" t="s">
        <v>59</v>
      </c>
      <c r="W63" s="106" t="s">
        <v>59</v>
      </c>
      <c r="X63" s="34"/>
      <c r="Z63" s="112"/>
      <c r="AB63" s="34"/>
      <c r="AC63" s="103"/>
      <c r="AF63" s="24" t="s">
        <v>60</v>
      </c>
      <c r="AG63" s="26" t="s">
        <v>60</v>
      </c>
      <c r="AH63" s="24" t="s">
        <v>60</v>
      </c>
      <c r="AI63" s="26" t="s">
        <v>60</v>
      </c>
      <c r="AJ63" s="34"/>
      <c r="AL63" s="34"/>
      <c r="AN63" s="26" t="s">
        <v>59</v>
      </c>
      <c r="AO63" s="34"/>
      <c r="AP63" s="106" t="s">
        <v>60</v>
      </c>
      <c r="AQ63" s="24" t="s">
        <v>61</v>
      </c>
      <c r="AS63" s="104" t="s">
        <v>60</v>
      </c>
      <c r="AU63" s="26" t="s">
        <v>59</v>
      </c>
      <c r="AV63" s="104" t="s">
        <v>61</v>
      </c>
      <c r="AX63" s="106" t="s">
        <v>59</v>
      </c>
      <c r="AY63" s="15"/>
      <c r="AZ63" s="104" t="s">
        <v>59</v>
      </c>
      <c r="BA63" s="26" t="s">
        <v>60</v>
      </c>
      <c r="BB63" s="24" t="s">
        <v>59</v>
      </c>
      <c r="BC63" s="34"/>
      <c r="BD63" s="26" t="s">
        <v>60</v>
      </c>
      <c r="BE63" s="26" t="s">
        <v>60</v>
      </c>
      <c r="BF63" s="24" t="s">
        <v>59</v>
      </c>
      <c r="BG63" s="34"/>
      <c r="BH63" s="26" t="s">
        <v>59</v>
      </c>
      <c r="BI63" s="26" t="s">
        <v>59</v>
      </c>
      <c r="BJ63" s="99" t="s">
        <v>59</v>
      </c>
      <c r="BK63" s="106" t="s">
        <v>59</v>
      </c>
      <c r="BM63" s="195" t="s">
        <v>59</v>
      </c>
      <c r="BO63" s="8" t="s">
        <v>60</v>
      </c>
      <c r="BP63" s="8" t="s">
        <v>59</v>
      </c>
      <c r="BR63" s="8" t="s">
        <v>60</v>
      </c>
    </row>
    <row r="64" spans="1:70" ht="24.95" customHeight="1" thickBot="1" x14ac:dyDescent="0.25">
      <c r="A64" s="34"/>
      <c r="B64" s="34"/>
      <c r="D64" s="34"/>
      <c r="E64" s="34"/>
      <c r="G64" s="26" t="s">
        <v>60</v>
      </c>
      <c r="H64" s="24" t="s">
        <v>63</v>
      </c>
      <c r="I64" s="24"/>
      <c r="J64" s="104" t="s">
        <v>58</v>
      </c>
      <c r="K64" s="103"/>
      <c r="M64" s="24" t="s">
        <v>62</v>
      </c>
      <c r="O64" s="24" t="s">
        <v>60</v>
      </c>
      <c r="P64" s="24" t="s">
        <v>60</v>
      </c>
      <c r="Q64" s="26" t="s">
        <v>60</v>
      </c>
      <c r="S64" s="112"/>
      <c r="T64" s="24" t="s">
        <v>60</v>
      </c>
      <c r="V64" s="26" t="s">
        <v>60</v>
      </c>
      <c r="W64" s="106" t="s">
        <v>60</v>
      </c>
      <c r="Z64" s="112"/>
      <c r="AC64" s="103"/>
      <c r="AF64" s="24" t="s">
        <v>61</v>
      </c>
      <c r="AG64" s="26" t="s">
        <v>61</v>
      </c>
      <c r="AI64" s="34"/>
      <c r="AJ64" s="34"/>
      <c r="AL64" s="34"/>
      <c r="AN64" s="26" t="s">
        <v>60</v>
      </c>
      <c r="AO64" s="34"/>
      <c r="AP64" s="104" t="s">
        <v>61</v>
      </c>
      <c r="AQ64" s="24" t="s">
        <v>62</v>
      </c>
      <c r="AS64" s="104" t="s">
        <v>61</v>
      </c>
      <c r="AU64" s="26" t="s">
        <v>60</v>
      </c>
      <c r="AV64" s="104" t="s">
        <v>62</v>
      </c>
      <c r="AX64" s="106" t="s">
        <v>60</v>
      </c>
      <c r="AY64" s="15"/>
      <c r="AZ64" s="104" t="s">
        <v>60</v>
      </c>
      <c r="BA64" s="34"/>
      <c r="BC64" s="34"/>
      <c r="BD64" s="26" t="s">
        <v>61</v>
      </c>
      <c r="BE64" s="34"/>
      <c r="BF64" s="24" t="s">
        <v>60</v>
      </c>
      <c r="BG64" s="34"/>
      <c r="BH64" s="26" t="s">
        <v>60</v>
      </c>
      <c r="BI64" s="26" t="s">
        <v>60</v>
      </c>
      <c r="BJ64" s="96" t="s">
        <v>60</v>
      </c>
      <c r="BK64" s="106" t="s">
        <v>60</v>
      </c>
      <c r="BM64" s="195" t="s">
        <v>60</v>
      </c>
      <c r="BP64" s="8" t="s">
        <v>60</v>
      </c>
      <c r="BR64" s="6" t="s">
        <v>1260</v>
      </c>
    </row>
    <row r="65" spans="1:70" ht="24.95" customHeight="1" thickBot="1" x14ac:dyDescent="0.25">
      <c r="A65" s="34"/>
      <c r="B65" s="34"/>
      <c r="D65" s="34"/>
      <c r="E65" s="34"/>
      <c r="G65" s="24" t="s">
        <v>33</v>
      </c>
      <c r="J65" s="104" t="s">
        <v>57</v>
      </c>
      <c r="K65" s="103"/>
      <c r="M65" s="24" t="s">
        <v>63</v>
      </c>
      <c r="O65" s="24" t="s">
        <v>61</v>
      </c>
      <c r="P65" s="24" t="s">
        <v>61</v>
      </c>
      <c r="Q65" s="26" t="s">
        <v>61</v>
      </c>
      <c r="S65" s="103"/>
      <c r="T65" s="24" t="s">
        <v>61</v>
      </c>
      <c r="V65" s="34"/>
      <c r="W65" s="103"/>
      <c r="Z65" s="112"/>
      <c r="AC65" s="103"/>
      <c r="AF65" s="24" t="s">
        <v>62</v>
      </c>
      <c r="AG65" s="26" t="s">
        <v>62</v>
      </c>
      <c r="AJ65" s="34"/>
      <c r="AN65" s="34"/>
      <c r="AO65" s="34"/>
      <c r="AP65" s="104" t="s">
        <v>63</v>
      </c>
      <c r="AQ65" s="24" t="s">
        <v>63</v>
      </c>
      <c r="AS65" s="104" t="s">
        <v>62</v>
      </c>
      <c r="AU65" s="26" t="s">
        <v>61</v>
      </c>
      <c r="AV65" s="104" t="s">
        <v>63</v>
      </c>
      <c r="AX65" s="112"/>
      <c r="AY65" s="15"/>
      <c r="AZ65" s="104" t="s">
        <v>61</v>
      </c>
      <c r="BA65" s="34"/>
      <c r="BE65" s="34"/>
      <c r="BF65" s="24" t="s">
        <v>61</v>
      </c>
      <c r="BG65" s="34"/>
      <c r="BH65" s="34"/>
      <c r="BI65" s="26" t="s">
        <v>61</v>
      </c>
      <c r="BJ65" s="96" t="s">
        <v>61</v>
      </c>
      <c r="BK65" s="106" t="s">
        <v>61</v>
      </c>
      <c r="BM65" s="195" t="s">
        <v>61</v>
      </c>
      <c r="BP65" s="8" t="s">
        <v>61</v>
      </c>
    </row>
    <row r="66" spans="1:70" ht="24.95" customHeight="1" thickBot="1" x14ac:dyDescent="0.25">
      <c r="A66" s="34"/>
      <c r="B66" s="34"/>
      <c r="E66" s="34"/>
      <c r="J66" s="104" t="s">
        <v>56</v>
      </c>
      <c r="K66" s="103"/>
      <c r="O66" s="24" t="s">
        <v>63</v>
      </c>
      <c r="Q66" s="15"/>
      <c r="S66" s="103"/>
      <c r="T66" s="24" t="s">
        <v>62</v>
      </c>
      <c r="V66" s="34"/>
      <c r="W66" s="103"/>
      <c r="Z66" s="103"/>
      <c r="AC66" s="103"/>
      <c r="AF66" s="24" t="s">
        <v>63</v>
      </c>
      <c r="AG66" s="26" t="s">
        <v>63</v>
      </c>
      <c r="AN66" s="34"/>
      <c r="AP66" s="103"/>
      <c r="AS66" s="104" t="s">
        <v>63</v>
      </c>
      <c r="AU66" s="24" t="s">
        <v>62</v>
      </c>
      <c r="AV66" s="103"/>
      <c r="AX66" s="112"/>
      <c r="AY66" s="15"/>
      <c r="AZ66" s="104" t="s">
        <v>62</v>
      </c>
      <c r="BA66" s="34"/>
      <c r="BG66" s="34"/>
      <c r="BI66" s="26" t="s">
        <v>33</v>
      </c>
      <c r="BJ66" s="96" t="s">
        <v>62</v>
      </c>
      <c r="BK66" s="106" t="s">
        <v>62</v>
      </c>
      <c r="BM66" s="195" t="s">
        <v>62</v>
      </c>
      <c r="BP66" s="6" t="s">
        <v>1018</v>
      </c>
    </row>
    <row r="67" spans="1:70" ht="24.95" customHeight="1" thickBot="1" x14ac:dyDescent="0.25">
      <c r="A67" s="34"/>
      <c r="B67" s="34"/>
      <c r="J67" s="104" t="s">
        <v>55</v>
      </c>
      <c r="K67" s="103"/>
      <c r="O67" s="24" t="s">
        <v>33</v>
      </c>
      <c r="S67" s="103"/>
      <c r="T67" s="24" t="s">
        <v>63</v>
      </c>
      <c r="V67" s="34"/>
      <c r="W67" s="103"/>
      <c r="Z67" s="103"/>
      <c r="AC67" s="103"/>
      <c r="AG67" s="26" t="s">
        <v>33</v>
      </c>
      <c r="AL67" s="18"/>
      <c r="AP67" s="103"/>
      <c r="AS67" s="103"/>
      <c r="AU67" s="24" t="s">
        <v>63</v>
      </c>
      <c r="AV67" s="103"/>
      <c r="AX67" s="112"/>
      <c r="AY67" s="15"/>
      <c r="AZ67" s="104" t="s">
        <v>63</v>
      </c>
      <c r="BA67" s="34"/>
      <c r="BI67" s="34"/>
      <c r="BJ67" s="96" t="s">
        <v>63</v>
      </c>
      <c r="BK67" s="106" t="s">
        <v>63</v>
      </c>
      <c r="BM67" s="195" t="s">
        <v>63</v>
      </c>
    </row>
    <row r="68" spans="1:70" ht="313.5" customHeight="1" x14ac:dyDescent="0.2">
      <c r="B68" s="34"/>
      <c r="D68" s="31" t="s">
        <v>501</v>
      </c>
      <c r="E68" s="34"/>
      <c r="G68" s="31" t="s">
        <v>506</v>
      </c>
      <c r="J68" s="112"/>
      <c r="K68" s="112"/>
      <c r="O68" s="27" t="s">
        <v>568</v>
      </c>
      <c r="P68" s="34"/>
      <c r="Q68" s="30" t="s">
        <v>504</v>
      </c>
      <c r="S68" s="103"/>
      <c r="T68" s="24"/>
      <c r="V68" s="15"/>
      <c r="W68" s="103"/>
      <c r="Z68" s="103"/>
      <c r="AC68" s="103"/>
      <c r="AF68" s="31" t="s">
        <v>505</v>
      </c>
      <c r="AL68" s="18"/>
      <c r="AN68" s="34"/>
      <c r="AP68" s="103"/>
      <c r="AS68" s="103"/>
      <c r="AU68" s="26"/>
      <c r="AV68" s="103"/>
      <c r="AX68" s="103"/>
      <c r="AY68" s="15"/>
      <c r="AZ68" s="111" t="s">
        <v>801</v>
      </c>
      <c r="BA68" s="31" t="s">
        <v>502</v>
      </c>
      <c r="BB68" s="31" t="s">
        <v>503</v>
      </c>
      <c r="BF68" s="37"/>
      <c r="BI68" s="30" t="s">
        <v>546</v>
      </c>
      <c r="BJ68" s="96"/>
      <c r="BK68" s="108" t="s">
        <v>786</v>
      </c>
    </row>
    <row r="69" spans="1:70" ht="24.95" customHeight="1" x14ac:dyDescent="0.2">
      <c r="A69" s="13" t="s">
        <v>507</v>
      </c>
      <c r="B69" s="13" t="s">
        <v>508</v>
      </c>
      <c r="C69" s="13" t="s">
        <v>507</v>
      </c>
      <c r="D69" s="13" t="s">
        <v>508</v>
      </c>
      <c r="E69" s="13" t="s">
        <v>508</v>
      </c>
      <c r="F69" s="13" t="s">
        <v>507</v>
      </c>
      <c r="G69" s="13" t="s">
        <v>508</v>
      </c>
      <c r="H69" s="13" t="s">
        <v>508</v>
      </c>
      <c r="I69" s="4" t="s">
        <v>508</v>
      </c>
      <c r="J69" s="102" t="s">
        <v>508</v>
      </c>
      <c r="K69" s="102" t="s">
        <v>508</v>
      </c>
      <c r="L69" s="13" t="s">
        <v>508</v>
      </c>
      <c r="M69" s="13" t="s">
        <v>508</v>
      </c>
      <c r="N69" s="13" t="s">
        <v>508</v>
      </c>
      <c r="O69" s="13" t="s">
        <v>508</v>
      </c>
      <c r="P69" s="13" t="s">
        <v>508</v>
      </c>
      <c r="Q69" s="13" t="s">
        <v>508</v>
      </c>
      <c r="R69" s="13" t="s">
        <v>508</v>
      </c>
      <c r="S69" s="102" t="s">
        <v>508</v>
      </c>
      <c r="T69" s="13" t="s">
        <v>508</v>
      </c>
      <c r="U69" s="13" t="s">
        <v>507</v>
      </c>
      <c r="V69" s="13" t="s">
        <v>508</v>
      </c>
      <c r="W69" s="102" t="s">
        <v>508</v>
      </c>
      <c r="X69" s="13" t="s">
        <v>508</v>
      </c>
      <c r="Y69" s="13" t="s">
        <v>508</v>
      </c>
      <c r="Z69" s="102" t="s">
        <v>508</v>
      </c>
      <c r="AA69" s="13" t="s">
        <v>508</v>
      </c>
      <c r="AB69" s="13" t="s">
        <v>508</v>
      </c>
      <c r="AC69" s="102" t="s">
        <v>508</v>
      </c>
      <c r="AD69" s="13" t="s">
        <v>508</v>
      </c>
      <c r="AE69" s="13" t="s">
        <v>507</v>
      </c>
      <c r="AF69" s="13" t="s">
        <v>508</v>
      </c>
      <c r="AG69" s="13" t="s">
        <v>508</v>
      </c>
      <c r="AH69" s="13" t="s">
        <v>508</v>
      </c>
      <c r="AI69" s="13" t="s">
        <v>508</v>
      </c>
      <c r="AJ69" s="13" t="s">
        <v>507</v>
      </c>
      <c r="AK69" s="13" t="s">
        <v>507</v>
      </c>
      <c r="AL69" s="13" t="s">
        <v>507</v>
      </c>
      <c r="AM69" s="13" t="s">
        <v>508</v>
      </c>
      <c r="AN69" s="13" t="s">
        <v>508</v>
      </c>
      <c r="AO69" s="13" t="s">
        <v>507</v>
      </c>
      <c r="AP69" s="102" t="s">
        <v>508</v>
      </c>
      <c r="AQ69" s="13" t="s">
        <v>508</v>
      </c>
      <c r="AR69" s="13" t="s">
        <v>507</v>
      </c>
      <c r="AS69" s="102" t="s">
        <v>508</v>
      </c>
      <c r="AT69" s="13" t="s">
        <v>507</v>
      </c>
      <c r="AU69" s="13" t="s">
        <v>508</v>
      </c>
      <c r="AV69" s="102" t="s">
        <v>508</v>
      </c>
      <c r="AW69" s="13" t="s">
        <v>508</v>
      </c>
      <c r="AX69" s="102" t="s">
        <v>753</v>
      </c>
      <c r="AY69" s="13" t="s">
        <v>508</v>
      </c>
      <c r="AZ69" s="102" t="s">
        <v>508</v>
      </c>
      <c r="BA69" s="13" t="s">
        <v>508</v>
      </c>
      <c r="BB69" s="13" t="s">
        <v>508</v>
      </c>
      <c r="BC69" s="13" t="s">
        <v>507</v>
      </c>
      <c r="BD69" s="13" t="s">
        <v>508</v>
      </c>
      <c r="BE69" s="13" t="s">
        <v>508</v>
      </c>
      <c r="BF69" s="13" t="s">
        <v>508</v>
      </c>
      <c r="BG69" s="13" t="s">
        <v>507</v>
      </c>
      <c r="BH69" s="13" t="s">
        <v>508</v>
      </c>
      <c r="BI69" s="13" t="s">
        <v>508</v>
      </c>
      <c r="BJ69" s="23" t="s">
        <v>508</v>
      </c>
      <c r="BK69" s="102" t="s">
        <v>508</v>
      </c>
      <c r="BL69" s="4" t="s">
        <v>508</v>
      </c>
      <c r="BM69" s="191" t="s">
        <v>508</v>
      </c>
      <c r="BN69" s="191" t="s">
        <v>508</v>
      </c>
      <c r="BO69" s="4" t="s">
        <v>508</v>
      </c>
      <c r="BP69" s="4" t="s">
        <v>508</v>
      </c>
      <c r="BQ69" s="4" t="s">
        <v>508</v>
      </c>
      <c r="BR69" s="4" t="s">
        <v>508</v>
      </c>
    </row>
    <row r="70" spans="1:70" ht="24.95" customHeight="1" thickBot="1" x14ac:dyDescent="0.25">
      <c r="A70" s="29" t="s">
        <v>632</v>
      </c>
      <c r="B70" s="24" t="s">
        <v>25</v>
      </c>
      <c r="C70" s="29" t="s">
        <v>632</v>
      </c>
      <c r="D70" s="24" t="s">
        <v>25</v>
      </c>
      <c r="E70" s="24" t="s">
        <v>25</v>
      </c>
      <c r="F70" s="29" t="s">
        <v>632</v>
      </c>
      <c r="G70" s="24" t="s">
        <v>25</v>
      </c>
      <c r="H70" s="24" t="s">
        <v>25</v>
      </c>
      <c r="I70" s="7" t="s">
        <v>25</v>
      </c>
      <c r="J70" s="104" t="s">
        <v>25</v>
      </c>
      <c r="K70" s="104" t="s">
        <v>25</v>
      </c>
      <c r="L70" s="24" t="s">
        <v>25</v>
      </c>
      <c r="M70" s="24" t="s">
        <v>25</v>
      </c>
      <c r="N70" s="24" t="s">
        <v>25</v>
      </c>
      <c r="O70" s="24" t="s">
        <v>25</v>
      </c>
      <c r="P70" s="24" t="s">
        <v>25</v>
      </c>
      <c r="Q70" s="24" t="s">
        <v>25</v>
      </c>
      <c r="R70" s="24" t="s">
        <v>24</v>
      </c>
      <c r="S70" s="104" t="s">
        <v>24</v>
      </c>
      <c r="T70" s="24" t="s">
        <v>25</v>
      </c>
      <c r="U70" s="29" t="s">
        <v>632</v>
      </c>
      <c r="V70" s="24" t="s">
        <v>25</v>
      </c>
      <c r="W70" s="104" t="s">
        <v>25</v>
      </c>
      <c r="X70" s="24" t="s">
        <v>25</v>
      </c>
      <c r="Y70" s="24" t="s">
        <v>24</v>
      </c>
      <c r="Z70" s="104" t="s">
        <v>25</v>
      </c>
      <c r="AA70" s="24" t="s">
        <v>25</v>
      </c>
      <c r="AB70" s="24" t="s">
        <v>25</v>
      </c>
      <c r="AC70" s="104" t="s">
        <v>24</v>
      </c>
      <c r="AD70" s="24" t="s">
        <v>25</v>
      </c>
      <c r="AE70" s="29" t="s">
        <v>632</v>
      </c>
      <c r="AF70" s="24" t="s">
        <v>25</v>
      </c>
      <c r="AG70" s="24" t="s">
        <v>25</v>
      </c>
      <c r="AH70" s="24" t="s">
        <v>25</v>
      </c>
      <c r="AI70" s="24" t="s">
        <v>25</v>
      </c>
      <c r="AJ70" s="29" t="s">
        <v>632</v>
      </c>
      <c r="AK70" s="29" t="s">
        <v>632</v>
      </c>
      <c r="AL70" s="29" t="s">
        <v>632</v>
      </c>
      <c r="AM70" s="24" t="s">
        <v>25</v>
      </c>
      <c r="AN70" s="24" t="s">
        <v>25</v>
      </c>
      <c r="AO70" s="29" t="s">
        <v>632</v>
      </c>
      <c r="AP70" s="104" t="s">
        <v>25</v>
      </c>
      <c r="AQ70" s="24" t="s">
        <v>24</v>
      </c>
      <c r="AR70" s="29" t="s">
        <v>632</v>
      </c>
      <c r="AS70" s="104" t="s">
        <v>24</v>
      </c>
      <c r="AT70" s="29" t="s">
        <v>632</v>
      </c>
      <c r="AU70" s="24" t="s">
        <v>25</v>
      </c>
      <c r="AV70" s="104" t="s">
        <v>25</v>
      </c>
      <c r="AW70" s="24" t="s">
        <v>25</v>
      </c>
      <c r="AX70" s="104" t="s">
        <v>25</v>
      </c>
      <c r="AY70" s="24" t="s">
        <v>25</v>
      </c>
      <c r="AZ70" s="104" t="s">
        <v>24</v>
      </c>
      <c r="BA70" s="24" t="s">
        <v>25</v>
      </c>
      <c r="BB70" s="24" t="s">
        <v>25</v>
      </c>
      <c r="BC70" s="29" t="s">
        <v>632</v>
      </c>
      <c r="BD70" s="24" t="s">
        <v>25</v>
      </c>
      <c r="BE70" s="24" t="s">
        <v>25</v>
      </c>
      <c r="BF70" s="24" t="s">
        <v>25</v>
      </c>
      <c r="BG70" s="29" t="s">
        <v>632</v>
      </c>
      <c r="BH70" s="24" t="s">
        <v>24</v>
      </c>
      <c r="BI70" s="24" t="s">
        <v>25</v>
      </c>
      <c r="BJ70" s="96" t="s">
        <v>25</v>
      </c>
      <c r="BK70" s="104" t="s">
        <v>25</v>
      </c>
      <c r="BL70" s="7" t="s">
        <v>25</v>
      </c>
      <c r="BM70" s="194" t="s">
        <v>25</v>
      </c>
      <c r="BN70" s="194" t="s">
        <v>25</v>
      </c>
      <c r="BO70" s="7" t="s">
        <v>24</v>
      </c>
      <c r="BP70" s="7" t="s">
        <v>24</v>
      </c>
      <c r="BQ70" s="7" t="s">
        <v>25</v>
      </c>
      <c r="BR70" s="7" t="s">
        <v>25</v>
      </c>
    </row>
    <row r="71" spans="1:70" ht="74.25" customHeight="1" x14ac:dyDescent="0.2">
      <c r="A71" s="34"/>
      <c r="B71" s="30" t="s">
        <v>518</v>
      </c>
      <c r="D71" s="30" t="s">
        <v>509</v>
      </c>
      <c r="E71" s="31" t="s">
        <v>523</v>
      </c>
      <c r="F71" s="34"/>
      <c r="G71" s="30" t="s">
        <v>525</v>
      </c>
      <c r="H71" s="31" t="s">
        <v>520</v>
      </c>
      <c r="I71" s="6" t="s">
        <v>643</v>
      </c>
      <c r="J71" s="112"/>
      <c r="K71" s="112"/>
      <c r="L71" s="34"/>
      <c r="M71" s="31" t="s">
        <v>521</v>
      </c>
      <c r="N71" s="34"/>
      <c r="O71" s="31" t="s">
        <v>569</v>
      </c>
      <c r="P71" s="31" t="s">
        <v>552</v>
      </c>
      <c r="R71" s="30" t="s">
        <v>512</v>
      </c>
      <c r="S71" s="112"/>
      <c r="T71" s="31" t="s">
        <v>515</v>
      </c>
      <c r="V71" s="30" t="s">
        <v>533</v>
      </c>
      <c r="W71" s="108" t="s">
        <v>761</v>
      </c>
      <c r="X71" s="31" t="s">
        <v>524</v>
      </c>
      <c r="Y71" s="31" t="s">
        <v>511</v>
      </c>
      <c r="Z71" s="108" t="s">
        <v>771</v>
      </c>
      <c r="AC71" s="109" t="s">
        <v>736</v>
      </c>
      <c r="AD71" s="34"/>
      <c r="AF71" s="34"/>
      <c r="AG71" s="31" t="s">
        <v>578</v>
      </c>
      <c r="AH71" s="31" t="s">
        <v>513</v>
      </c>
      <c r="AI71" s="34"/>
      <c r="AJ71" s="34"/>
      <c r="AL71" s="34"/>
      <c r="AM71" s="30" t="s">
        <v>519</v>
      </c>
      <c r="AN71" s="31" t="s">
        <v>514</v>
      </c>
      <c r="AP71" s="103"/>
      <c r="AQ71" s="31" t="s">
        <v>517</v>
      </c>
      <c r="AS71" s="108" t="s">
        <v>777</v>
      </c>
      <c r="AU71" s="34"/>
      <c r="AV71" s="103"/>
      <c r="AW71" s="31" t="s">
        <v>541</v>
      </c>
      <c r="AX71" s="108" t="s">
        <v>754</v>
      </c>
      <c r="AY71" s="15"/>
      <c r="AZ71" s="108" t="s">
        <v>802</v>
      </c>
      <c r="BA71" s="31" t="s">
        <v>510</v>
      </c>
      <c r="BC71" s="34"/>
      <c r="BD71" s="30" t="s">
        <v>516</v>
      </c>
      <c r="BF71" s="34"/>
      <c r="BG71" s="34"/>
      <c r="BH71" s="31" t="s">
        <v>522</v>
      </c>
      <c r="BI71" s="34"/>
      <c r="BJ71" s="97" t="s">
        <v>526</v>
      </c>
      <c r="BK71" s="108" t="s">
        <v>787</v>
      </c>
      <c r="BM71" s="193" t="s">
        <v>964</v>
      </c>
      <c r="BN71" s="193" t="s">
        <v>969</v>
      </c>
      <c r="BO71" s="6" t="s">
        <v>1000</v>
      </c>
      <c r="BP71" s="6" t="s">
        <v>1019</v>
      </c>
      <c r="BQ71" s="6" t="s">
        <v>1116</v>
      </c>
    </row>
  </sheetData>
  <sortState columnSort="1" ref="A2:BK71">
    <sortCondition ref="A7:BK7"/>
  </sortState>
  <hyperlinks>
    <hyperlink ref="I9" r:id="rId1"/>
    <hyperlink ref="BL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zoomScaleNormal="100" workbookViewId="0">
      <selection activeCell="B13" sqref="B13"/>
    </sheetView>
  </sheetViews>
  <sheetFormatPr defaultRowHeight="15" x14ac:dyDescent="0.25"/>
  <cols>
    <col min="1" max="1" width="82" style="11" customWidth="1"/>
    <col min="2" max="2" width="21" customWidth="1"/>
  </cols>
  <sheetData>
    <row r="1" spans="1:3" x14ac:dyDescent="0.25">
      <c r="A1" s="9"/>
    </row>
    <row r="2" spans="1:3" x14ac:dyDescent="0.25">
      <c r="A2" s="9"/>
    </row>
    <row r="3" spans="1:3" x14ac:dyDescent="0.25">
      <c r="A3" s="9"/>
      <c r="B3" s="10" t="s">
        <v>620</v>
      </c>
    </row>
    <row r="4" spans="1:3" x14ac:dyDescent="0.25">
      <c r="A4" s="9" t="s">
        <v>0</v>
      </c>
    </row>
    <row r="5" spans="1:3" x14ac:dyDescent="0.25">
      <c r="A5" s="9" t="s">
        <v>1</v>
      </c>
      <c r="C5" s="10"/>
    </row>
    <row r="6" spans="1:3" x14ac:dyDescent="0.25">
      <c r="A6" s="9" t="s">
        <v>2</v>
      </c>
      <c r="B6" s="10"/>
    </row>
    <row r="7" spans="1:3" x14ac:dyDescent="0.25">
      <c r="A7" s="9" t="s">
        <v>3</v>
      </c>
      <c r="B7" s="10"/>
    </row>
    <row r="8" spans="1:3" x14ac:dyDescent="0.25">
      <c r="A8" s="9" t="s">
        <v>4</v>
      </c>
      <c r="B8" s="10"/>
    </row>
    <row r="9" spans="1:3" x14ac:dyDescent="0.25">
      <c r="A9" s="9" t="s">
        <v>5</v>
      </c>
      <c r="B9" s="10"/>
    </row>
    <row r="10" spans="1:3" x14ac:dyDescent="0.25">
      <c r="A10" s="9"/>
    </row>
    <row r="11" spans="1:3" x14ac:dyDescent="0.25">
      <c r="A11" s="9" t="s">
        <v>6</v>
      </c>
    </row>
    <row r="12" spans="1:3" x14ac:dyDescent="0.25">
      <c r="A12" s="9" t="s">
        <v>7</v>
      </c>
    </row>
    <row r="13" spans="1:3" x14ac:dyDescent="0.25">
      <c r="A13" s="9" t="s">
        <v>8</v>
      </c>
      <c r="B13">
        <f>COUNTIFS(data!13:15,"Mandatory (legal)")</f>
        <v>35</v>
      </c>
    </row>
    <row r="14" spans="1:3" x14ac:dyDescent="0.25">
      <c r="A14" s="9" t="s">
        <v>9</v>
      </c>
      <c r="B14" s="10">
        <f>COUNTIFS(data!13:15,"Mandatory (Professional)")</f>
        <v>20</v>
      </c>
    </row>
    <row r="15" spans="1:3" x14ac:dyDescent="0.25">
      <c r="A15" s="9" t="s">
        <v>10</v>
      </c>
      <c r="B15" s="10">
        <f>COUNTIFS(data!13:15,"Voluntary")</f>
        <v>19</v>
      </c>
    </row>
    <row r="16" spans="1:3" x14ac:dyDescent="0.25">
      <c r="A16" s="9" t="s">
        <v>11</v>
      </c>
    </row>
    <row r="17" spans="1:2" x14ac:dyDescent="0.25">
      <c r="A17" s="9"/>
    </row>
    <row r="18" spans="1:2" x14ac:dyDescent="0.25">
      <c r="A18" s="9" t="s">
        <v>12</v>
      </c>
    </row>
    <row r="19" spans="1:2" x14ac:dyDescent="0.25">
      <c r="A19" s="9" t="s">
        <v>13</v>
      </c>
      <c r="B19">
        <f>COUNTIFS(data!18:18,"3 years")</f>
        <v>18</v>
      </c>
    </row>
    <row r="20" spans="1:2" x14ac:dyDescent="0.25">
      <c r="A20" s="9" t="s">
        <v>14</v>
      </c>
      <c r="B20" s="10">
        <f>COUNTIFS(data!18:18,"4 years")</f>
        <v>2</v>
      </c>
    </row>
    <row r="21" spans="1:2" x14ac:dyDescent="0.25">
      <c r="A21" s="9" t="s">
        <v>15</v>
      </c>
      <c r="B21" s="10">
        <f>COUNTIFS(data!18:18,"5 years")</f>
        <v>29</v>
      </c>
    </row>
    <row r="22" spans="1:2" x14ac:dyDescent="0.25">
      <c r="A22" s="9" t="s">
        <v>16</v>
      </c>
      <c r="B22" s="10">
        <f>COUNTIFS(data!18:18,"6 years")</f>
        <v>7</v>
      </c>
    </row>
    <row r="23" spans="1:2" x14ac:dyDescent="0.25">
      <c r="A23" s="9" t="s">
        <v>17</v>
      </c>
    </row>
    <row r="24" spans="1:2" x14ac:dyDescent="0.25">
      <c r="A24" s="9"/>
    </row>
    <row r="25" spans="1:2" ht="30" x14ac:dyDescent="0.25">
      <c r="A25" s="9" t="s">
        <v>18</v>
      </c>
    </row>
    <row r="26" spans="1:2" x14ac:dyDescent="0.25">
      <c r="A26" s="9" t="s">
        <v>19</v>
      </c>
    </row>
    <row r="27" spans="1:2" x14ac:dyDescent="0.25">
      <c r="A27" s="9" t="s">
        <v>20</v>
      </c>
    </row>
    <row r="28" spans="1:2" x14ac:dyDescent="0.25">
      <c r="A28" s="9" t="s">
        <v>21</v>
      </c>
    </row>
    <row r="29" spans="1:2" x14ac:dyDescent="0.25">
      <c r="A29" s="9" t="s">
        <v>22</v>
      </c>
    </row>
    <row r="30" spans="1:2" x14ac:dyDescent="0.25">
      <c r="A30" s="9"/>
    </row>
    <row r="31" spans="1:2" ht="30" x14ac:dyDescent="0.25">
      <c r="A31" s="9" t="s">
        <v>23</v>
      </c>
    </row>
    <row r="32" spans="1:2" x14ac:dyDescent="0.25">
      <c r="A32" s="9" t="s">
        <v>24</v>
      </c>
      <c r="B32">
        <f>COUNTIFS(data!29:29,"Yes")</f>
        <v>26</v>
      </c>
    </row>
    <row r="33" spans="1:2" x14ac:dyDescent="0.25">
      <c r="A33" s="9" t="s">
        <v>25</v>
      </c>
      <c r="B33" s="10">
        <f>COUNTIFS(data!29:29,"no")</f>
        <v>33</v>
      </c>
    </row>
    <row r="34" spans="1:2" ht="30" x14ac:dyDescent="0.25">
      <c r="A34" s="9" t="s">
        <v>26</v>
      </c>
    </row>
    <row r="35" spans="1:2" x14ac:dyDescent="0.25">
      <c r="A35" s="9"/>
    </row>
    <row r="36" spans="1:2" ht="30" x14ac:dyDescent="0.25">
      <c r="A36" s="9" t="s">
        <v>27</v>
      </c>
    </row>
    <row r="37" spans="1:2" x14ac:dyDescent="0.25">
      <c r="A37" s="9" t="s">
        <v>28</v>
      </c>
      <c r="B37">
        <f>COUNTIFS(data!34:37,"No sanctions")</f>
        <v>22</v>
      </c>
    </row>
    <row r="38" spans="1:2" x14ac:dyDescent="0.25">
      <c r="A38" s="9" t="s">
        <v>29</v>
      </c>
      <c r="B38">
        <f>COUNTIFS(data!34:37,"Professional (explain in the comment box below)")</f>
        <v>10</v>
      </c>
    </row>
    <row r="39" spans="1:2" x14ac:dyDescent="0.25">
      <c r="A39" s="9" t="s">
        <v>30</v>
      </c>
      <c r="B39">
        <f>COUNTIFS(data!34:37,"Loss of Licence")</f>
        <v>23</v>
      </c>
    </row>
    <row r="40" spans="1:2" x14ac:dyDescent="0.25">
      <c r="A40" s="9" t="s">
        <v>31</v>
      </c>
      <c r="B40">
        <f>COUNTIFS(data!34:37,"Limitations imposed by insurers")</f>
        <v>2</v>
      </c>
    </row>
    <row r="41" spans="1:2" x14ac:dyDescent="0.25">
      <c r="A41" s="9" t="s">
        <v>32</v>
      </c>
      <c r="B41">
        <f>COUNTIFS(data!34:37,"Loss of contract with an insurer")</f>
        <v>1</v>
      </c>
    </row>
    <row r="42" spans="1:2" x14ac:dyDescent="0.25">
      <c r="A42" s="9" t="s">
        <v>33</v>
      </c>
      <c r="B42">
        <f>COUNTIFS(data!34:37,"other")</f>
        <v>13</v>
      </c>
    </row>
    <row r="43" spans="1:2" x14ac:dyDescent="0.25">
      <c r="A43" s="9" t="s">
        <v>34</v>
      </c>
    </row>
    <row r="44" spans="1:2" x14ac:dyDescent="0.25">
      <c r="A44" s="9"/>
    </row>
    <row r="45" spans="1:2" x14ac:dyDescent="0.25">
      <c r="A45" s="9" t="s">
        <v>35</v>
      </c>
    </row>
    <row r="46" spans="1:2" x14ac:dyDescent="0.25">
      <c r="A46" s="9" t="s">
        <v>36</v>
      </c>
    </row>
    <row r="47" spans="1:2" x14ac:dyDescent="0.25">
      <c r="A47" s="9" t="s">
        <v>37</v>
      </c>
      <c r="B47">
        <f>COUNTIFS(data!41:46,"Government")</f>
        <v>13</v>
      </c>
    </row>
    <row r="48" spans="1:2" x14ac:dyDescent="0.25">
      <c r="A48" s="9" t="s">
        <v>38</v>
      </c>
      <c r="B48">
        <f>COUNTIFS(data!41:46,"national professional Body")</f>
        <v>23</v>
      </c>
    </row>
    <row r="49" spans="1:2" x14ac:dyDescent="0.25">
      <c r="A49" s="9" t="s">
        <v>39</v>
      </c>
      <c r="B49">
        <f>COUNTIFS(data!41:46,"National Medical Association")</f>
        <v>21</v>
      </c>
    </row>
    <row r="50" spans="1:2" x14ac:dyDescent="0.25">
      <c r="A50" s="9" t="s">
        <v>40</v>
      </c>
      <c r="B50" s="10">
        <f>COUNTIFS(data!41:46,"National scientific society")</f>
        <v>8</v>
      </c>
    </row>
    <row r="51" spans="1:2" x14ac:dyDescent="0.25">
      <c r="A51" s="9" t="s">
        <v>41</v>
      </c>
      <c r="B51">
        <f>COUNTIFS(data!41:46,"Regional Organisation")</f>
        <v>3</v>
      </c>
    </row>
    <row r="52" spans="1:2" x14ac:dyDescent="0.25">
      <c r="A52" s="9" t="s">
        <v>42</v>
      </c>
      <c r="B52" s="10">
        <f>COUNTIFS(data!41:46,"Universities")</f>
        <v>2</v>
      </c>
    </row>
    <row r="53" spans="1:2" x14ac:dyDescent="0.25">
      <c r="A53" s="9" t="s">
        <v>43</v>
      </c>
      <c r="B53">
        <f>COUNTIFS(data!41:46,"Insurance Organisations")</f>
        <v>1</v>
      </c>
    </row>
    <row r="54" spans="1:2" x14ac:dyDescent="0.25">
      <c r="A54" s="9" t="s">
        <v>44</v>
      </c>
      <c r="B54">
        <f>COUNTIFS(data!41:46,"None")</f>
        <v>4</v>
      </c>
    </row>
    <row r="55" spans="1:2" x14ac:dyDescent="0.25">
      <c r="A55" s="9" t="s">
        <v>33</v>
      </c>
      <c r="B55">
        <f>COUNTIFS(data!41:46,"Other")</f>
        <v>7</v>
      </c>
    </row>
    <row r="56" spans="1:2" x14ac:dyDescent="0.25">
      <c r="A56" s="9" t="s">
        <v>34</v>
      </c>
    </row>
    <row r="57" spans="1:2" x14ac:dyDescent="0.25">
      <c r="A57" s="9"/>
    </row>
    <row r="58" spans="1:2" x14ac:dyDescent="0.25">
      <c r="A58" s="9" t="s">
        <v>45</v>
      </c>
    </row>
    <row r="59" spans="1:2" x14ac:dyDescent="0.25">
      <c r="A59" s="9" t="s">
        <v>46</v>
      </c>
      <c r="B59">
        <f>COUNTIFS(data!49:54,"By the individual doctor")</f>
        <v>46</v>
      </c>
    </row>
    <row r="60" spans="1:2" x14ac:dyDescent="0.25">
      <c r="A60" s="9" t="s">
        <v>47</v>
      </c>
      <c r="B60">
        <f>COUNTIFS(data!49:54,"By grant to the doctor from employer")</f>
        <v>28</v>
      </c>
    </row>
    <row r="61" spans="1:2" x14ac:dyDescent="0.25">
      <c r="A61" s="9" t="s">
        <v>48</v>
      </c>
      <c r="B61">
        <f>COUNTIFS(data!49:54,"By grant to the doctor from the state body")</f>
        <v>8</v>
      </c>
    </row>
    <row r="62" spans="1:2" x14ac:dyDescent="0.25">
      <c r="A62" s="9" t="s">
        <v>49</v>
      </c>
      <c r="B62">
        <f>COUNTIFS(data!49:54,"Funded content provided by the employer")</f>
        <v>19</v>
      </c>
    </row>
    <row r="63" spans="1:2" x14ac:dyDescent="0.25">
      <c r="A63" s="9" t="s">
        <v>50</v>
      </c>
      <c r="B63">
        <f>COUNTIFS(data!49:54,"Funded content provided by the state body")</f>
        <v>6</v>
      </c>
    </row>
    <row r="64" spans="1:2" x14ac:dyDescent="0.25">
      <c r="A64" s="9" t="s">
        <v>51</v>
      </c>
      <c r="B64">
        <f>COUNTIFS(data!49:54,"Funded by CME providers")</f>
        <v>15</v>
      </c>
    </row>
    <row r="65" spans="1:2" x14ac:dyDescent="0.25">
      <c r="A65" s="9" t="s">
        <v>33</v>
      </c>
      <c r="B65">
        <f xml:space="preserve"> COUNTIFS(data!49:54,"other")</f>
        <v>8</v>
      </c>
    </row>
    <row r="66" spans="1:2" x14ac:dyDescent="0.25">
      <c r="A66" s="9" t="s">
        <v>52</v>
      </c>
    </row>
    <row r="67" spans="1:2" x14ac:dyDescent="0.25">
      <c r="A67" s="9"/>
    </row>
    <row r="68" spans="1:2" x14ac:dyDescent="0.25">
      <c r="A68" s="9" t="s">
        <v>53</v>
      </c>
    </row>
    <row r="69" spans="1:2" x14ac:dyDescent="0.25">
      <c r="A69" s="9" t="s">
        <v>54</v>
      </c>
    </row>
    <row r="70" spans="1:2" x14ac:dyDescent="0.25">
      <c r="A70" s="9" t="s">
        <v>55</v>
      </c>
      <c r="B70">
        <f>COUNTIFS(data!59:67,"Attending Live Educational Events")</f>
        <v>53</v>
      </c>
    </row>
    <row r="71" spans="1:2" x14ac:dyDescent="0.25">
      <c r="A71" s="9" t="s">
        <v>56</v>
      </c>
      <c r="B71">
        <f>COUNTIFS(data!59:67,"Personal learning")</f>
        <v>38</v>
      </c>
    </row>
    <row r="72" spans="1:2" x14ac:dyDescent="0.25">
      <c r="A72" s="9" t="s">
        <v>57</v>
      </c>
      <c r="B72">
        <f>COUNTIFS(data!59:67,"Peer review activities")</f>
        <v>31</v>
      </c>
    </row>
    <row r="73" spans="1:2" x14ac:dyDescent="0.25">
      <c r="A73" s="9" t="s">
        <v>58</v>
      </c>
      <c r="B73">
        <f>COUNTIFS(data!59:67,"Internet-based activities")</f>
        <v>44</v>
      </c>
    </row>
    <row r="74" spans="1:2" x14ac:dyDescent="0.25">
      <c r="A74" s="9" t="s">
        <v>59</v>
      </c>
      <c r="B74">
        <f>COUNTIFS(data!59:67,"Lecturing")</f>
        <v>44</v>
      </c>
    </row>
    <row r="75" spans="1:2" x14ac:dyDescent="0.25">
      <c r="A75" s="9" t="s">
        <v>60</v>
      </c>
      <c r="B75">
        <f>COUNTIFS(data!59:67,"Publishing")</f>
        <v>41</v>
      </c>
    </row>
    <row r="76" spans="1:2" x14ac:dyDescent="0.25">
      <c r="A76" s="9" t="s">
        <v>61</v>
      </c>
      <c r="B76">
        <f>COUNTIFS(data!59:67,"Communication skills")</f>
        <v>22</v>
      </c>
    </row>
    <row r="77" spans="1:2" x14ac:dyDescent="0.25">
      <c r="A77" s="9" t="s">
        <v>62</v>
      </c>
      <c r="B77">
        <f>COUNTIFS(data!59:67,"Economical Skills")</f>
        <v>15</v>
      </c>
    </row>
    <row r="78" spans="1:2" x14ac:dyDescent="0.25">
      <c r="A78" s="9" t="s">
        <v>63</v>
      </c>
      <c r="B78">
        <f>COUNTIFS(data!59:67,"Legal skills")</f>
        <v>17</v>
      </c>
    </row>
    <row r="79" spans="1:2" x14ac:dyDescent="0.25">
      <c r="A79" s="9" t="s">
        <v>33</v>
      </c>
      <c r="B79">
        <f>COUNTIFS(data!59:67,"other")</f>
        <v>8</v>
      </c>
    </row>
    <row r="80" spans="1:2" x14ac:dyDescent="0.25">
      <c r="A80" s="9" t="s">
        <v>64</v>
      </c>
    </row>
    <row r="81" spans="1:2" x14ac:dyDescent="0.25">
      <c r="A81" s="9"/>
    </row>
    <row r="82" spans="1:2" ht="30" x14ac:dyDescent="0.25">
      <c r="A82" s="9" t="s">
        <v>65</v>
      </c>
    </row>
    <row r="83" spans="1:2" x14ac:dyDescent="0.25">
      <c r="A83" s="9" t="s">
        <v>24</v>
      </c>
      <c r="B83">
        <f>COUNTIFS(data!70:70,"Yes")</f>
        <v>10</v>
      </c>
    </row>
    <row r="84" spans="1:2" x14ac:dyDescent="0.25">
      <c r="A84" s="9" t="s">
        <v>25</v>
      </c>
      <c r="B84">
        <f>COUNTIFS(data!70:70,"No")</f>
        <v>47</v>
      </c>
    </row>
    <row r="85" spans="1:2" x14ac:dyDescent="0.25">
      <c r="A85" s="9"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118"/>
  <sheetViews>
    <sheetView zoomScale="85" zoomScaleNormal="85" workbookViewId="0">
      <pane xSplit="1" ySplit="3" topLeftCell="U31" activePane="bottomRight" state="frozen"/>
      <selection pane="topRight" activeCell="B1" sqref="B1"/>
      <selection pane="bottomLeft" activeCell="A4" sqref="A4"/>
      <selection pane="bottomRight" activeCell="D83" sqref="D83"/>
    </sheetView>
  </sheetViews>
  <sheetFormatPr defaultRowHeight="18.75" x14ac:dyDescent="0.25"/>
  <cols>
    <col min="1" max="1" width="38.85546875" customWidth="1"/>
    <col min="2" max="9" width="35.7109375" customWidth="1"/>
    <col min="10" max="10" width="35.7109375" style="38" customWidth="1"/>
    <col min="11" max="11" width="35.7109375" style="11" customWidth="1"/>
    <col min="12" max="18" width="35.7109375" customWidth="1"/>
    <col min="19" max="19" width="35.7109375" style="11" customWidth="1"/>
    <col min="20" max="22" width="35.7109375" customWidth="1"/>
    <col min="23" max="23" width="35.7109375" style="11" customWidth="1"/>
    <col min="24" max="27" width="35.7109375" customWidth="1"/>
    <col min="28" max="28" width="35.7109375" style="11" customWidth="1"/>
    <col min="29" max="39" width="35.7109375" customWidth="1"/>
    <col min="40" max="40" width="35.7109375" style="38" customWidth="1"/>
    <col min="41" max="42" width="35.7109375" customWidth="1"/>
    <col min="43" max="43" width="58.28515625" style="11" customWidth="1"/>
    <col min="44" max="44" width="35.7109375" customWidth="1"/>
    <col min="45" max="45" width="35.7109375" style="11" customWidth="1"/>
    <col min="46" max="46" width="35.7109375" customWidth="1"/>
    <col min="47" max="47" width="35.7109375" style="38" customWidth="1"/>
    <col min="48" max="48" width="35.7109375" customWidth="1"/>
    <col min="49" max="49" width="35.7109375" style="11" customWidth="1"/>
    <col min="50" max="57" width="35.7109375" customWidth="1"/>
    <col min="58" max="58" width="46" style="38" customWidth="1"/>
    <col min="59" max="59" width="60" style="38" customWidth="1"/>
    <col min="60" max="60" width="35.7109375" customWidth="1"/>
    <col min="61" max="61" width="17.28515625" style="229" customWidth="1"/>
    <col min="62" max="62" width="17" style="230" customWidth="1"/>
    <col min="63" max="66" width="35.7109375" style="11" customWidth="1"/>
    <col min="67" max="67" width="48.140625" customWidth="1"/>
  </cols>
  <sheetData>
    <row r="2" spans="1:67" ht="19.5" thickBot="1" x14ac:dyDescent="0.3"/>
    <row r="3" spans="1:67" ht="19.5" thickBot="1" x14ac:dyDescent="0.3">
      <c r="B3" s="87" t="s">
        <v>82</v>
      </c>
      <c r="C3" s="366" t="s">
        <v>138</v>
      </c>
      <c r="D3" s="367"/>
      <c r="E3" s="368"/>
      <c r="F3" s="88" t="s">
        <v>621</v>
      </c>
      <c r="G3" s="88" t="s">
        <v>622</v>
      </c>
      <c r="H3" s="88" t="s">
        <v>181</v>
      </c>
      <c r="I3" s="366" t="s">
        <v>630</v>
      </c>
      <c r="J3" s="368"/>
      <c r="K3" s="127" t="s">
        <v>623</v>
      </c>
      <c r="L3" s="88" t="s">
        <v>202</v>
      </c>
      <c r="M3" s="88" t="s">
        <v>180</v>
      </c>
      <c r="N3" s="88" t="s">
        <v>101</v>
      </c>
      <c r="O3" s="366" t="s">
        <v>294</v>
      </c>
      <c r="P3" s="367"/>
      <c r="Q3" s="368"/>
      <c r="R3" s="88" t="s">
        <v>624</v>
      </c>
      <c r="S3" s="127" t="s">
        <v>625</v>
      </c>
      <c r="T3" s="88"/>
      <c r="U3" s="88" t="s">
        <v>183</v>
      </c>
      <c r="V3" s="88"/>
      <c r="W3" s="127" t="s">
        <v>626</v>
      </c>
      <c r="X3" s="88" t="s">
        <v>627</v>
      </c>
      <c r="Y3" s="88" t="s">
        <v>108</v>
      </c>
      <c r="Z3" s="88" t="s">
        <v>628</v>
      </c>
      <c r="AA3" s="366" t="s">
        <v>292</v>
      </c>
      <c r="AB3" s="368"/>
      <c r="AC3" s="366" t="s">
        <v>631</v>
      </c>
      <c r="AD3" s="367"/>
      <c r="AE3" s="367"/>
      <c r="AF3" s="367"/>
      <c r="AG3" s="367"/>
      <c r="AH3" s="367"/>
      <c r="AI3" s="367"/>
      <c r="AJ3" s="367"/>
      <c r="AK3" s="368"/>
      <c r="AL3" s="88" t="s">
        <v>159</v>
      </c>
      <c r="AM3" s="366" t="s">
        <v>216</v>
      </c>
      <c r="AN3" s="368"/>
      <c r="AO3" s="88" t="s">
        <v>629</v>
      </c>
      <c r="AP3" s="88" t="s">
        <v>217</v>
      </c>
      <c r="AQ3" s="127" t="s">
        <v>182</v>
      </c>
      <c r="AR3" s="366" t="s">
        <v>293</v>
      </c>
      <c r="AS3" s="368"/>
      <c r="AT3" s="366" t="s">
        <v>607</v>
      </c>
      <c r="AU3" s="368"/>
      <c r="AV3" s="366" t="s">
        <v>605</v>
      </c>
      <c r="AW3" s="368"/>
      <c r="AX3" s="366" t="s">
        <v>119</v>
      </c>
      <c r="AY3" s="367"/>
      <c r="AZ3" s="367"/>
      <c r="BA3" s="367"/>
      <c r="BB3" s="367"/>
      <c r="BC3" s="367"/>
      <c r="BD3" s="368"/>
      <c r="BE3" s="366" t="s">
        <v>606</v>
      </c>
      <c r="BF3" s="367"/>
      <c r="BG3" s="367"/>
      <c r="BH3" s="368"/>
      <c r="BI3" s="229" t="s">
        <v>1056</v>
      </c>
      <c r="BJ3" s="230" t="s">
        <v>1057</v>
      </c>
      <c r="BK3" s="187" t="s">
        <v>203</v>
      </c>
      <c r="BL3" s="187" t="s">
        <v>95</v>
      </c>
      <c r="BM3" s="187" t="s">
        <v>608</v>
      </c>
      <c r="BN3" s="188" t="s">
        <v>179</v>
      </c>
      <c r="BO3" s="188" t="s">
        <v>1023</v>
      </c>
    </row>
    <row r="4" spans="1:67" x14ac:dyDescent="0.25">
      <c r="B4" s="2"/>
      <c r="C4" s="2"/>
      <c r="D4" s="39"/>
      <c r="E4" s="3"/>
      <c r="F4" s="39"/>
      <c r="G4" s="39"/>
      <c r="H4" s="39"/>
      <c r="I4" s="2"/>
      <c r="J4" s="3"/>
      <c r="K4" s="128"/>
      <c r="L4" s="39"/>
      <c r="M4" s="39"/>
      <c r="N4" s="39"/>
      <c r="O4" s="2"/>
      <c r="P4" s="39"/>
      <c r="Q4" s="3"/>
      <c r="R4" s="39"/>
      <c r="S4" s="128"/>
      <c r="T4" s="39"/>
      <c r="U4" s="39"/>
      <c r="V4" s="39"/>
      <c r="W4" s="128"/>
      <c r="X4" s="39"/>
      <c r="Y4" s="39"/>
      <c r="Z4" s="39"/>
      <c r="AA4" s="2"/>
      <c r="AB4" s="139"/>
      <c r="AC4" s="2"/>
      <c r="AD4" s="39"/>
      <c r="AE4" s="39"/>
      <c r="AF4" s="39"/>
      <c r="AG4" s="39"/>
      <c r="AH4" s="39"/>
      <c r="AI4" s="39"/>
      <c r="AJ4" s="39"/>
      <c r="AK4" s="3"/>
      <c r="AL4" s="39"/>
      <c r="AM4" s="2"/>
      <c r="AN4" s="3"/>
      <c r="AO4" s="39"/>
      <c r="AP4" s="39"/>
      <c r="AQ4" s="128"/>
      <c r="AR4" s="2"/>
      <c r="AS4" s="139"/>
      <c r="AT4" s="39"/>
      <c r="AU4" s="39"/>
      <c r="AV4" s="2"/>
      <c r="AW4" s="139"/>
      <c r="AX4" s="2"/>
      <c r="AY4" s="39"/>
      <c r="AZ4" s="39"/>
      <c r="BA4" s="39"/>
      <c r="BB4" s="39"/>
      <c r="BC4" s="39"/>
      <c r="BD4" s="3"/>
      <c r="BE4" s="2"/>
      <c r="BF4" s="39"/>
      <c r="BG4" s="39"/>
      <c r="BH4" s="3"/>
      <c r="BJ4" s="230">
        <v>5</v>
      </c>
      <c r="BK4" s="185"/>
      <c r="BL4" s="185"/>
      <c r="BM4" s="185"/>
      <c r="BN4" s="185"/>
      <c r="BO4" s="222"/>
    </row>
    <row r="5" spans="1:67" ht="30.75" customHeight="1" x14ac:dyDescent="0.25">
      <c r="A5" s="18" t="s">
        <v>327</v>
      </c>
      <c r="B5" s="81"/>
      <c r="C5" s="2"/>
      <c r="D5" s="74"/>
      <c r="E5" s="75"/>
      <c r="F5" s="39"/>
      <c r="G5" s="39"/>
      <c r="H5" s="39"/>
      <c r="I5" s="2"/>
      <c r="J5" s="3"/>
      <c r="K5" s="128"/>
      <c r="L5" s="39"/>
      <c r="M5" s="39"/>
      <c r="N5" s="39"/>
      <c r="O5" s="2"/>
      <c r="P5" s="39" t="s">
        <v>492</v>
      </c>
      <c r="Q5" s="3"/>
      <c r="R5" s="39"/>
      <c r="S5" s="128"/>
      <c r="T5" s="39"/>
      <c r="U5" s="39"/>
      <c r="V5" s="39"/>
      <c r="W5" s="128"/>
      <c r="X5" s="39"/>
      <c r="Y5" s="39"/>
      <c r="Z5" s="39"/>
      <c r="AA5" s="2"/>
      <c r="AB5" s="139"/>
      <c r="AC5" s="2"/>
      <c r="AD5" s="39"/>
      <c r="AE5" s="39"/>
      <c r="AF5" s="39"/>
      <c r="AG5" s="39"/>
      <c r="AH5" s="39"/>
      <c r="AI5" s="39"/>
      <c r="AJ5" s="39"/>
      <c r="AK5" s="3"/>
      <c r="AL5" s="39"/>
      <c r="AM5" s="2"/>
      <c r="AN5" s="3"/>
      <c r="AO5" s="39"/>
      <c r="AP5" s="39"/>
      <c r="AQ5" s="128"/>
      <c r="AR5" s="2"/>
      <c r="AS5" s="139"/>
      <c r="AT5" s="39"/>
      <c r="AU5" s="39"/>
      <c r="AV5" s="2"/>
      <c r="AW5" s="139"/>
      <c r="AX5" s="2" t="s">
        <v>492</v>
      </c>
      <c r="AY5" s="39"/>
      <c r="AZ5" s="39"/>
      <c r="BA5" s="39"/>
      <c r="BB5" s="39"/>
      <c r="BC5" s="39"/>
      <c r="BD5" s="3"/>
      <c r="BE5" s="2"/>
      <c r="BF5" s="39"/>
      <c r="BG5" s="39"/>
      <c r="BH5" s="3"/>
      <c r="BK5" s="185"/>
      <c r="BL5" s="185"/>
      <c r="BM5" s="185"/>
      <c r="BN5" s="185"/>
      <c r="BO5" s="222"/>
    </row>
    <row r="6" spans="1:67" ht="24" customHeight="1" x14ac:dyDescent="0.25">
      <c r="A6" s="89" t="s">
        <v>335</v>
      </c>
      <c r="B6" s="90"/>
      <c r="C6" s="91"/>
      <c r="D6" s="92"/>
      <c r="E6" s="93"/>
      <c r="F6" s="94"/>
      <c r="G6" s="94"/>
      <c r="H6" s="92"/>
      <c r="I6" s="117"/>
      <c r="J6" s="118"/>
      <c r="K6" s="129"/>
      <c r="L6" s="92"/>
      <c r="M6" s="92"/>
      <c r="N6" s="92"/>
      <c r="O6" s="90"/>
      <c r="P6" s="92"/>
      <c r="Q6" s="93"/>
      <c r="R6" s="92"/>
      <c r="S6" s="129"/>
      <c r="T6" s="94"/>
      <c r="U6" s="92"/>
      <c r="V6" s="92"/>
      <c r="W6" s="129"/>
      <c r="X6" s="92"/>
      <c r="Y6" s="92"/>
      <c r="Z6" s="92"/>
      <c r="AA6" s="90"/>
      <c r="AB6" s="93"/>
      <c r="AC6" s="90"/>
      <c r="AD6" s="92"/>
      <c r="AE6" s="92"/>
      <c r="AF6" s="92"/>
      <c r="AG6" s="92"/>
      <c r="AH6" s="92"/>
      <c r="AI6" s="92"/>
      <c r="AJ6" s="92"/>
      <c r="AK6" s="93"/>
      <c r="AL6" s="92"/>
      <c r="AM6" s="90"/>
      <c r="AN6" s="93"/>
      <c r="AO6" s="94"/>
      <c r="AP6" s="92"/>
      <c r="AQ6" s="129"/>
      <c r="AR6" s="90"/>
      <c r="AS6" s="93"/>
      <c r="AT6" s="92"/>
      <c r="AU6" s="92"/>
      <c r="AV6" s="90"/>
      <c r="AW6" s="93"/>
      <c r="AX6" s="90"/>
      <c r="AY6" s="92"/>
      <c r="AZ6" s="92"/>
      <c r="BA6" s="92"/>
      <c r="BB6" s="92"/>
      <c r="BC6" s="92"/>
      <c r="BD6" s="93"/>
      <c r="BE6" s="90"/>
      <c r="BF6" s="92"/>
      <c r="BG6" s="92"/>
      <c r="BH6" s="93"/>
      <c r="BK6" s="185"/>
      <c r="BL6" s="185"/>
      <c r="BM6" s="185"/>
      <c r="BN6" s="185"/>
      <c r="BO6" s="223"/>
    </row>
    <row r="7" spans="1:67" ht="19.5" thickBot="1" x14ac:dyDescent="0.3">
      <c r="A7" s="24"/>
      <c r="B7" s="49" t="s">
        <v>8</v>
      </c>
      <c r="C7" s="2"/>
      <c r="D7" s="32" t="s">
        <v>10</v>
      </c>
      <c r="E7" s="50" t="s">
        <v>1279</v>
      </c>
      <c r="F7" s="39"/>
      <c r="G7" s="39"/>
      <c r="H7" s="32" t="s">
        <v>8</v>
      </c>
      <c r="I7" s="119" t="s">
        <v>8</v>
      </c>
      <c r="J7" s="133" t="s">
        <v>8</v>
      </c>
      <c r="K7" s="128" t="s">
        <v>10</v>
      </c>
      <c r="L7" s="32" t="s">
        <v>10</v>
      </c>
      <c r="M7" s="32" t="s">
        <v>10</v>
      </c>
      <c r="N7" s="32" t="s">
        <v>8</v>
      </c>
      <c r="O7" s="49" t="s">
        <v>8</v>
      </c>
      <c r="P7" s="32" t="s">
        <v>8</v>
      </c>
      <c r="Q7" s="50" t="s">
        <v>9</v>
      </c>
      <c r="R7" s="32" t="s">
        <v>8</v>
      </c>
      <c r="S7" s="128" t="s">
        <v>8</v>
      </c>
      <c r="T7" s="39"/>
      <c r="U7" s="32" t="s">
        <v>8</v>
      </c>
      <c r="V7" s="62" t="s">
        <v>632</v>
      </c>
      <c r="W7" s="128" t="s">
        <v>8</v>
      </c>
      <c r="X7" s="7" t="s">
        <v>8</v>
      </c>
      <c r="Y7" s="32" t="s">
        <v>8</v>
      </c>
      <c r="Z7" s="32" t="s">
        <v>10</v>
      </c>
      <c r="AA7" s="49" t="s">
        <v>10</v>
      </c>
      <c r="AB7" s="50" t="s">
        <v>10</v>
      </c>
      <c r="AC7" s="49" t="s">
        <v>8</v>
      </c>
      <c r="AD7" s="32" t="s">
        <v>8</v>
      </c>
      <c r="AE7" s="62" t="s">
        <v>632</v>
      </c>
      <c r="AF7" s="32" t="s">
        <v>8</v>
      </c>
      <c r="AG7" s="32" t="s">
        <v>8</v>
      </c>
      <c r="AH7" s="32" t="s">
        <v>9</v>
      </c>
      <c r="AI7" s="32" t="s">
        <v>8</v>
      </c>
      <c r="AJ7" s="62" t="s">
        <v>632</v>
      </c>
      <c r="AK7" s="50" t="s">
        <v>8</v>
      </c>
      <c r="AL7" s="32" t="s">
        <v>10</v>
      </c>
      <c r="AM7" s="49" t="s">
        <v>8</v>
      </c>
      <c r="AN7" s="50" t="s">
        <v>8</v>
      </c>
      <c r="AO7" s="39"/>
      <c r="AP7" s="32" t="s">
        <v>8</v>
      </c>
      <c r="AQ7" s="128" t="s">
        <v>8</v>
      </c>
      <c r="AR7" s="49" t="s">
        <v>8</v>
      </c>
      <c r="AS7" s="50" t="s">
        <v>8</v>
      </c>
      <c r="AT7" s="32" t="s">
        <v>10</v>
      </c>
      <c r="AU7" s="32" t="s">
        <v>10</v>
      </c>
      <c r="AV7" s="49" t="s">
        <v>10</v>
      </c>
      <c r="AW7" s="50" t="s">
        <v>10</v>
      </c>
      <c r="AX7" s="49" t="s">
        <v>8</v>
      </c>
      <c r="AY7" s="32" t="s">
        <v>8</v>
      </c>
      <c r="AZ7" s="62" t="s">
        <v>632</v>
      </c>
      <c r="BA7" s="32" t="s">
        <v>8</v>
      </c>
      <c r="BB7" s="32" t="s">
        <v>8</v>
      </c>
      <c r="BC7" s="32" t="s">
        <v>8</v>
      </c>
      <c r="BD7" s="63" t="s">
        <v>632</v>
      </c>
      <c r="BE7" s="49" t="s">
        <v>8</v>
      </c>
      <c r="BF7" s="32" t="s">
        <v>9</v>
      </c>
      <c r="BG7" s="7" t="s">
        <v>9</v>
      </c>
      <c r="BH7" s="50" t="s">
        <v>9</v>
      </c>
      <c r="BK7" s="185" t="s">
        <v>8</v>
      </c>
      <c r="BL7" s="185" t="s">
        <v>8</v>
      </c>
      <c r="BM7" s="185" t="s">
        <v>10</v>
      </c>
      <c r="BN7" s="185" t="s">
        <v>10</v>
      </c>
      <c r="BO7" s="224" t="s">
        <v>8</v>
      </c>
    </row>
    <row r="8" spans="1:67" ht="38.25" customHeight="1" thickBot="1" x14ac:dyDescent="0.3">
      <c r="A8" s="15"/>
      <c r="B8" s="54"/>
      <c r="C8" s="2"/>
      <c r="D8" s="34"/>
      <c r="E8" s="76"/>
      <c r="F8" s="39"/>
      <c r="G8" s="39"/>
      <c r="H8" s="37"/>
      <c r="I8" s="121" t="s">
        <v>9</v>
      </c>
      <c r="J8" s="133" t="s">
        <v>9</v>
      </c>
      <c r="K8" s="128"/>
      <c r="L8" s="37"/>
      <c r="M8" s="37"/>
      <c r="N8" s="37"/>
      <c r="O8" s="53" t="s">
        <v>9</v>
      </c>
      <c r="P8" s="32" t="s">
        <v>9</v>
      </c>
      <c r="Q8" s="150"/>
      <c r="R8" s="37"/>
      <c r="S8" s="128"/>
      <c r="T8" s="39"/>
      <c r="U8" s="82"/>
      <c r="V8" s="37"/>
      <c r="W8" s="128" t="s">
        <v>9</v>
      </c>
      <c r="Y8" s="37"/>
      <c r="Z8" s="37"/>
      <c r="AA8" s="54"/>
      <c r="AB8" s="140"/>
      <c r="AC8" s="58"/>
      <c r="AD8" s="32" t="s">
        <v>9</v>
      </c>
      <c r="AE8" s="37"/>
      <c r="AF8" s="34"/>
      <c r="AG8" s="32" t="s">
        <v>9</v>
      </c>
      <c r="AH8" s="37"/>
      <c r="AI8" s="32" t="s">
        <v>9</v>
      </c>
      <c r="AJ8" s="37"/>
      <c r="AK8" s="51"/>
      <c r="AL8" s="37"/>
      <c r="AM8" s="49" t="s">
        <v>9</v>
      </c>
      <c r="AN8" s="50"/>
      <c r="AO8" s="39"/>
      <c r="AP8" s="32" t="s">
        <v>9</v>
      </c>
      <c r="AQ8" s="128"/>
      <c r="AR8" s="54"/>
      <c r="AS8" s="140"/>
      <c r="AT8" s="37"/>
      <c r="AU8" s="37"/>
      <c r="AV8" s="54"/>
      <c r="AW8" s="140"/>
      <c r="AX8" s="58"/>
      <c r="AY8" s="37"/>
      <c r="AZ8" s="37"/>
      <c r="BA8" s="32" t="s">
        <v>9</v>
      </c>
      <c r="BB8" s="37"/>
      <c r="BC8" s="34"/>
      <c r="BD8" s="51"/>
      <c r="BE8" s="49" t="s">
        <v>9</v>
      </c>
      <c r="BF8" s="32"/>
      <c r="BH8" s="51"/>
      <c r="BK8" s="185"/>
      <c r="BL8" s="185" t="s">
        <v>9</v>
      </c>
      <c r="BM8" s="185"/>
      <c r="BN8" s="185"/>
      <c r="BO8" s="224" t="s">
        <v>9</v>
      </c>
    </row>
    <row r="9" spans="1:67" ht="43.5" customHeight="1" thickBot="1" x14ac:dyDescent="0.3">
      <c r="A9" s="31"/>
      <c r="B9" s="2"/>
      <c r="C9" s="2"/>
      <c r="D9" s="39"/>
      <c r="E9" s="3"/>
      <c r="F9" s="39"/>
      <c r="G9" s="39" t="s">
        <v>10</v>
      </c>
      <c r="H9" s="39"/>
      <c r="I9" s="2"/>
      <c r="J9" s="134"/>
      <c r="L9" s="39"/>
      <c r="M9" s="39"/>
      <c r="N9" s="39"/>
      <c r="O9" s="53" t="s">
        <v>10</v>
      </c>
      <c r="P9" s="34"/>
      <c r="Q9" s="3"/>
      <c r="R9" s="39"/>
      <c r="T9" s="39"/>
      <c r="U9" s="39"/>
      <c r="V9" s="39"/>
      <c r="X9" s="39"/>
      <c r="Y9" s="39"/>
      <c r="Z9" s="39"/>
      <c r="AA9" s="2"/>
      <c r="AB9" s="139"/>
      <c r="AC9" s="2"/>
      <c r="AD9" s="39"/>
      <c r="AE9" s="39"/>
      <c r="AF9" s="39"/>
      <c r="AG9" s="37"/>
      <c r="AH9" s="39"/>
      <c r="AI9" s="37"/>
      <c r="AJ9" s="34"/>
      <c r="AK9" s="3"/>
      <c r="AL9" s="39"/>
      <c r="AM9" s="2"/>
      <c r="AN9" s="3"/>
      <c r="AO9" s="39" t="s">
        <v>10</v>
      </c>
      <c r="AP9" s="39"/>
      <c r="AR9" s="2"/>
      <c r="AS9" s="148"/>
      <c r="AT9" s="30"/>
      <c r="AV9" s="58"/>
      <c r="AW9" s="140" t="s">
        <v>25</v>
      </c>
      <c r="AX9" s="54"/>
      <c r="AY9" s="37"/>
      <c r="AZ9" s="37"/>
      <c r="BA9" s="39"/>
      <c r="BB9" s="39"/>
      <c r="BC9" s="39"/>
      <c r="BD9" s="51"/>
      <c r="BE9" s="52"/>
      <c r="BH9" s="3"/>
      <c r="BK9" s="185" t="s">
        <v>857</v>
      </c>
      <c r="BL9" s="185" t="s">
        <v>900</v>
      </c>
      <c r="BM9" s="185"/>
      <c r="BN9" s="185"/>
      <c r="BO9" s="224" t="s">
        <v>10</v>
      </c>
    </row>
    <row r="10" spans="1:67" s="15" customFormat="1" ht="226.5" customHeight="1" x14ac:dyDescent="0.2">
      <c r="A10" s="184" t="s">
        <v>11</v>
      </c>
      <c r="B10" s="49" t="s">
        <v>85</v>
      </c>
      <c r="C10" s="64"/>
      <c r="D10" s="32" t="s">
        <v>25</v>
      </c>
      <c r="E10" s="78" t="s">
        <v>77</v>
      </c>
      <c r="F10" s="65"/>
      <c r="G10" s="37" t="s">
        <v>25</v>
      </c>
      <c r="H10" s="32" t="s">
        <v>644</v>
      </c>
      <c r="I10" s="167" t="s">
        <v>645</v>
      </c>
      <c r="J10" s="135"/>
      <c r="K10" s="132" t="s">
        <v>851</v>
      </c>
      <c r="L10" s="26" t="s">
        <v>646</v>
      </c>
      <c r="M10" s="32" t="s">
        <v>647</v>
      </c>
      <c r="N10" s="26" t="s">
        <v>104</v>
      </c>
      <c r="O10" s="49" t="s">
        <v>648</v>
      </c>
      <c r="P10" s="65"/>
      <c r="Q10" s="78" t="s">
        <v>250</v>
      </c>
      <c r="R10" s="32" t="s">
        <v>260</v>
      </c>
      <c r="S10" s="115" t="s">
        <v>865</v>
      </c>
      <c r="T10" s="65"/>
      <c r="U10" s="26" t="s">
        <v>649</v>
      </c>
      <c r="V10" s="47"/>
      <c r="W10" s="115" t="s">
        <v>25</v>
      </c>
      <c r="X10" s="8" t="s">
        <v>1001</v>
      </c>
      <c r="Y10" s="65"/>
      <c r="Z10" s="32" t="s">
        <v>77</v>
      </c>
      <c r="AA10" s="53" t="s">
        <v>25</v>
      </c>
      <c r="AB10" s="140" t="s">
        <v>25</v>
      </c>
      <c r="AC10" s="53" t="s">
        <v>257</v>
      </c>
      <c r="AD10" s="26" t="s">
        <v>263</v>
      </c>
      <c r="AE10" s="26"/>
      <c r="AF10" s="26" t="s">
        <v>650</v>
      </c>
      <c r="AG10" s="32" t="s">
        <v>651</v>
      </c>
      <c r="AH10" s="26" t="s">
        <v>244</v>
      </c>
      <c r="AI10" s="65"/>
      <c r="AJ10" s="65"/>
      <c r="AK10" s="140" t="s">
        <v>869</v>
      </c>
      <c r="AL10" s="26" t="s">
        <v>162</v>
      </c>
      <c r="AM10" s="49" t="s">
        <v>238</v>
      </c>
      <c r="AN10" s="50"/>
      <c r="AO10" s="65"/>
      <c r="AP10" s="26" t="s">
        <v>224</v>
      </c>
      <c r="AQ10" s="115" t="s">
        <v>931</v>
      </c>
      <c r="AR10" s="53" t="s">
        <v>153</v>
      </c>
      <c r="AS10" s="148" t="s">
        <v>876</v>
      </c>
      <c r="AT10" s="32" t="s">
        <v>652</v>
      </c>
      <c r="AU10" s="26" t="s">
        <v>883</v>
      </c>
      <c r="AV10" s="49" t="s">
        <v>653</v>
      </c>
      <c r="AW10" s="50"/>
      <c r="AX10" s="64"/>
      <c r="AY10" s="65"/>
      <c r="AZ10" s="65"/>
      <c r="BA10" s="32" t="s">
        <v>77</v>
      </c>
      <c r="BB10" s="26" t="s">
        <v>234</v>
      </c>
      <c r="BC10" s="26" t="s">
        <v>654</v>
      </c>
      <c r="BD10" s="55"/>
      <c r="BE10" s="49" t="s">
        <v>655</v>
      </c>
      <c r="BF10" s="32" t="s">
        <v>989</v>
      </c>
      <c r="BG10" s="8" t="s">
        <v>926</v>
      </c>
      <c r="BH10" s="50" t="s">
        <v>76</v>
      </c>
      <c r="BI10" s="229"/>
      <c r="BJ10" s="230"/>
      <c r="BK10" s="186"/>
      <c r="BL10" s="186"/>
      <c r="BM10" s="186" t="s">
        <v>857</v>
      </c>
      <c r="BN10" s="186" t="s">
        <v>910</v>
      </c>
      <c r="BO10" s="224" t="s">
        <v>1022</v>
      </c>
    </row>
    <row r="11" spans="1:67" s="15" customFormat="1" ht="20.25" customHeight="1" x14ac:dyDescent="0.2">
      <c r="A11" s="115" t="s">
        <v>1218</v>
      </c>
      <c r="B11" s="49" t="s">
        <v>1219</v>
      </c>
      <c r="C11" s="64"/>
      <c r="D11" s="32" t="s">
        <v>1207</v>
      </c>
      <c r="E11" s="50"/>
      <c r="F11" s="65"/>
      <c r="G11" s="37"/>
      <c r="H11" s="32" t="s">
        <v>1125</v>
      </c>
      <c r="I11" s="355" t="s">
        <v>1161</v>
      </c>
      <c r="J11" s="135"/>
      <c r="K11" s="132" t="s">
        <v>1162</v>
      </c>
      <c r="L11" s="32" t="s">
        <v>1029</v>
      </c>
      <c r="M11" s="32" t="s">
        <v>1164</v>
      </c>
      <c r="N11" s="32" t="s">
        <v>1209</v>
      </c>
      <c r="O11" s="49"/>
      <c r="P11" s="65"/>
      <c r="Q11" s="50" t="s">
        <v>1165</v>
      </c>
      <c r="R11" s="32" t="s">
        <v>1166</v>
      </c>
      <c r="S11" s="115" t="s">
        <v>1220</v>
      </c>
      <c r="T11" s="65"/>
      <c r="U11" s="32" t="s">
        <v>1167</v>
      </c>
      <c r="V11" s="65"/>
      <c r="W11" s="115" t="s">
        <v>1210</v>
      </c>
      <c r="X11" s="356" t="s">
        <v>1033</v>
      </c>
      <c r="Y11" s="65"/>
      <c r="Z11" s="32" t="s">
        <v>1221</v>
      </c>
      <c r="AA11" s="49" t="s">
        <v>1212</v>
      </c>
      <c r="AB11" s="140"/>
      <c r="AC11" s="49"/>
      <c r="AD11" s="32"/>
      <c r="AE11" s="32"/>
      <c r="AF11" s="32" t="s">
        <v>1106</v>
      </c>
      <c r="AG11" s="32"/>
      <c r="AH11" s="32"/>
      <c r="AI11" s="65"/>
      <c r="AJ11" s="65"/>
      <c r="AK11" s="140"/>
      <c r="AL11" s="32" t="s">
        <v>1214</v>
      </c>
      <c r="AM11" s="49" t="s">
        <v>1173</v>
      </c>
      <c r="AN11" s="50"/>
      <c r="AO11" s="37" t="s">
        <v>492</v>
      </c>
      <c r="AP11" s="32" t="s">
        <v>1039</v>
      </c>
      <c r="AQ11" s="115" t="s">
        <v>1042</v>
      </c>
      <c r="AR11" s="32"/>
      <c r="AS11" s="148" t="s">
        <v>1041</v>
      </c>
      <c r="AT11" s="32"/>
      <c r="AU11" s="32" t="s">
        <v>1215</v>
      </c>
      <c r="AV11" s="49" t="s">
        <v>1176</v>
      </c>
      <c r="AW11" s="50"/>
      <c r="AX11" s="64"/>
      <c r="AY11" s="65"/>
      <c r="AZ11" s="65"/>
      <c r="BA11" s="32" t="s">
        <v>1177</v>
      </c>
      <c r="BB11" s="32"/>
      <c r="BC11" s="32"/>
      <c r="BD11" s="55"/>
      <c r="BE11" s="49"/>
      <c r="BF11" s="32"/>
      <c r="BG11" s="356" t="s">
        <v>1045</v>
      </c>
      <c r="BH11" s="50"/>
      <c r="BI11" s="229">
        <f>COUNTIFS(B11:BH11,"yes*")</f>
        <v>8</v>
      </c>
      <c r="BJ11" s="230">
        <f t="shared" ref="BJ11" si="0">COUNTIFS(BK11:BO11,"yes - *")</f>
        <v>3</v>
      </c>
      <c r="BK11" s="186"/>
      <c r="BL11" s="186" t="s">
        <v>1052</v>
      </c>
      <c r="BM11" s="186"/>
      <c r="BN11" s="186" t="s">
        <v>1054</v>
      </c>
      <c r="BO11" s="224" t="s">
        <v>1055</v>
      </c>
    </row>
    <row r="12" spans="1:67" s="15" customFormat="1" ht="20.25" customHeight="1" x14ac:dyDescent="0.2">
      <c r="A12" s="115" t="s">
        <v>1222</v>
      </c>
      <c r="B12" s="49"/>
      <c r="C12" s="64"/>
      <c r="D12" s="32"/>
      <c r="E12" s="50"/>
      <c r="F12" s="65"/>
      <c r="G12" s="65" t="s">
        <v>1262</v>
      </c>
      <c r="H12" s="32"/>
      <c r="I12" s="355"/>
      <c r="J12" s="135"/>
      <c r="K12" s="132"/>
      <c r="L12" s="32"/>
      <c r="M12" s="32"/>
      <c r="N12" s="32"/>
      <c r="O12" s="49"/>
      <c r="P12" s="65"/>
      <c r="Q12" s="50"/>
      <c r="R12" s="32"/>
      <c r="S12" s="115"/>
      <c r="T12" s="65"/>
      <c r="U12" s="32"/>
      <c r="V12" s="65"/>
      <c r="W12" s="115"/>
      <c r="X12" s="356"/>
      <c r="Y12" s="65"/>
      <c r="Z12" s="32"/>
      <c r="AA12" s="49"/>
      <c r="AB12" s="140"/>
      <c r="AC12" s="49"/>
      <c r="AD12" s="32"/>
      <c r="AE12" s="32"/>
      <c r="AF12" s="32"/>
      <c r="AG12" s="32"/>
      <c r="AH12" s="32"/>
      <c r="AI12" s="65"/>
      <c r="AJ12" s="65"/>
      <c r="AK12" s="140"/>
      <c r="AL12" s="32"/>
      <c r="AM12" s="49"/>
      <c r="AN12" s="50"/>
      <c r="AO12" s="37"/>
      <c r="AP12" s="32"/>
      <c r="AQ12" s="115"/>
      <c r="AR12" s="32"/>
      <c r="AS12" s="148"/>
      <c r="AT12" s="32"/>
      <c r="AU12" s="32"/>
      <c r="AV12" s="49"/>
      <c r="AW12" s="50"/>
      <c r="AX12" s="64"/>
      <c r="AY12" s="65"/>
      <c r="AZ12" s="65"/>
      <c r="BA12" s="32"/>
      <c r="BB12" s="32"/>
      <c r="BC12" s="32"/>
      <c r="BD12" s="55"/>
      <c r="BE12" s="49"/>
      <c r="BF12" s="32"/>
      <c r="BG12" s="356"/>
      <c r="BH12" s="50"/>
      <c r="BI12" s="229">
        <f>COUNTIFS(B11:BH11,"No*")</f>
        <v>18</v>
      </c>
      <c r="BJ12" s="230">
        <f>COUNTIFS(BK12:BO12,"no - *")</f>
        <v>2</v>
      </c>
      <c r="BK12" s="186" t="s">
        <v>1227</v>
      </c>
      <c r="BL12" s="186"/>
      <c r="BM12" s="186" t="s">
        <v>1228</v>
      </c>
      <c r="BN12" s="186"/>
      <c r="BO12" s="224"/>
    </row>
    <row r="13" spans="1:67" s="208" customFormat="1" ht="21" customHeight="1" x14ac:dyDescent="0.2">
      <c r="A13" s="196" t="s">
        <v>8</v>
      </c>
      <c r="B13" s="197" t="s">
        <v>1124</v>
      </c>
      <c r="C13" s="198"/>
      <c r="D13" s="199"/>
      <c r="E13" s="200"/>
      <c r="F13" s="201"/>
      <c r="G13" s="201"/>
      <c r="H13" s="199" t="s">
        <v>1125</v>
      </c>
      <c r="I13" s="202"/>
      <c r="J13" s="203"/>
      <c r="K13" s="204"/>
      <c r="L13" s="199"/>
      <c r="M13" s="199"/>
      <c r="N13" s="199" t="s">
        <v>1047</v>
      </c>
      <c r="O13" s="197"/>
      <c r="P13" s="201"/>
      <c r="Q13" s="200"/>
      <c r="R13" s="199" t="s">
        <v>1048</v>
      </c>
      <c r="S13" s="196" t="s">
        <v>1049</v>
      </c>
      <c r="T13" s="201"/>
      <c r="U13" s="199" t="s">
        <v>1155</v>
      </c>
      <c r="V13" s="201"/>
      <c r="W13" s="196" t="s">
        <v>1034</v>
      </c>
      <c r="X13" s="196" t="s">
        <v>1033</v>
      </c>
      <c r="Y13" s="196" t="s">
        <v>1032</v>
      </c>
      <c r="Z13" s="199"/>
      <c r="AA13" s="197"/>
      <c r="AB13" s="205"/>
      <c r="AC13" s="197"/>
      <c r="AD13" s="197"/>
      <c r="AE13" s="199"/>
      <c r="AF13" s="199"/>
      <c r="AG13" s="199"/>
      <c r="AH13" s="199"/>
      <c r="AI13" s="201"/>
      <c r="AJ13" s="201"/>
      <c r="AK13" s="205"/>
      <c r="AL13" s="199"/>
      <c r="AM13" s="197"/>
      <c r="AN13" s="200"/>
      <c r="AO13" s="201"/>
      <c r="AP13" s="199"/>
      <c r="AQ13" s="199" t="s">
        <v>1042</v>
      </c>
      <c r="AR13" s="199" t="s">
        <v>1041</v>
      </c>
      <c r="AS13" s="206"/>
      <c r="AT13" s="199"/>
      <c r="AU13" s="199"/>
      <c r="AV13" s="197"/>
      <c r="AW13" s="200"/>
      <c r="AX13" s="198"/>
      <c r="AY13" s="201"/>
      <c r="AZ13" s="201"/>
      <c r="BA13" s="199"/>
      <c r="BB13" s="199"/>
      <c r="BC13" s="199"/>
      <c r="BD13" s="207"/>
      <c r="BE13" s="197"/>
      <c r="BF13" s="199"/>
      <c r="BG13" s="220"/>
      <c r="BH13" s="200"/>
      <c r="BI13" s="229">
        <f>COUNTIFS(B13:BH13,"yes *")</f>
        <v>11</v>
      </c>
      <c r="BJ13" s="230">
        <f>COUNTIFS(BK13:BO13,"yes - *")</f>
        <v>2</v>
      </c>
      <c r="BK13" s="209" t="s">
        <v>1051</v>
      </c>
      <c r="BL13" s="209" t="s">
        <v>1052</v>
      </c>
      <c r="BM13" s="209"/>
      <c r="BN13" s="209"/>
      <c r="BO13" s="225"/>
    </row>
    <row r="14" spans="1:67" s="208" customFormat="1" ht="19.5" customHeight="1" x14ac:dyDescent="0.2">
      <c r="A14" s="196" t="s">
        <v>9</v>
      </c>
      <c r="B14" s="199"/>
      <c r="C14" s="198"/>
      <c r="D14" s="199"/>
      <c r="E14" s="200"/>
      <c r="F14" s="201"/>
      <c r="G14" s="201"/>
      <c r="H14" s="199"/>
      <c r="I14" s="202"/>
      <c r="J14" s="203"/>
      <c r="K14" s="204"/>
      <c r="L14" s="199"/>
      <c r="M14" s="199"/>
      <c r="N14" s="199"/>
      <c r="O14" s="197"/>
      <c r="P14" s="201"/>
      <c r="Q14" s="200"/>
      <c r="R14" s="199"/>
      <c r="S14" s="196"/>
      <c r="T14" s="201"/>
      <c r="U14" s="199"/>
      <c r="V14" s="201"/>
      <c r="W14" s="196"/>
      <c r="X14" s="220"/>
      <c r="Y14" s="201"/>
      <c r="Z14" s="199"/>
      <c r="AA14" s="197"/>
      <c r="AB14" s="205"/>
      <c r="AC14" s="197"/>
      <c r="AD14" s="199"/>
      <c r="AE14" s="199"/>
      <c r="AF14" s="199"/>
      <c r="AG14" s="199"/>
      <c r="AH14" s="199"/>
      <c r="AI14" s="201"/>
      <c r="AJ14" s="201"/>
      <c r="AK14" s="205"/>
      <c r="AL14" s="199"/>
      <c r="AM14" s="197"/>
      <c r="AN14" s="200"/>
      <c r="AO14" s="201"/>
      <c r="AP14" s="199"/>
      <c r="AQ14" s="196"/>
      <c r="AR14" s="197"/>
      <c r="AS14" s="206"/>
      <c r="AT14" s="199"/>
      <c r="AU14" s="199"/>
      <c r="AV14" s="197"/>
      <c r="AW14" s="200"/>
      <c r="AX14" s="198"/>
      <c r="AY14" s="201"/>
      <c r="AZ14" s="201"/>
      <c r="BA14" s="199"/>
      <c r="BB14" s="199"/>
      <c r="BC14" s="199"/>
      <c r="BD14" s="207"/>
      <c r="BE14" s="197"/>
      <c r="BF14" s="199"/>
      <c r="BG14" s="220" t="s">
        <v>1045</v>
      </c>
      <c r="BH14" s="200"/>
      <c r="BI14" s="229">
        <f>COUNTIFS(B14:BH14,"yes - *")</f>
        <v>1</v>
      </c>
      <c r="BJ14" s="230">
        <f>COUNTIFS(BK14:BO14,"yes - *")</f>
        <v>0</v>
      </c>
      <c r="BK14" s="209"/>
      <c r="BL14" s="209"/>
      <c r="BM14" s="209"/>
      <c r="BN14" s="209"/>
      <c r="BO14" s="225"/>
    </row>
    <row r="15" spans="1:67" s="208" customFormat="1" ht="19.5" customHeight="1" x14ac:dyDescent="0.2">
      <c r="A15" s="196" t="s">
        <v>1026</v>
      </c>
      <c r="B15" s="199"/>
      <c r="C15" s="198"/>
      <c r="D15" s="199"/>
      <c r="E15" s="200"/>
      <c r="F15" s="201"/>
      <c r="G15" s="201"/>
      <c r="H15" s="199"/>
      <c r="I15" s="202" t="s">
        <v>1027</v>
      </c>
      <c r="J15" s="203"/>
      <c r="K15" s="204"/>
      <c r="L15" s="199"/>
      <c r="M15" s="199"/>
      <c r="N15" s="199"/>
      <c r="O15" s="197" t="s">
        <v>1031</v>
      </c>
      <c r="P15" s="201"/>
      <c r="Q15" s="200"/>
      <c r="R15" s="199"/>
      <c r="S15" s="196"/>
      <c r="T15" s="201"/>
      <c r="U15" s="199"/>
      <c r="V15" s="201"/>
      <c r="W15" s="196"/>
      <c r="X15" s="220"/>
      <c r="Y15" s="201"/>
      <c r="Z15" s="199"/>
      <c r="AA15" s="197"/>
      <c r="AB15" s="205"/>
      <c r="AC15" s="197"/>
      <c r="AD15" s="199" t="s">
        <v>1037</v>
      </c>
      <c r="AE15" s="199"/>
      <c r="AF15" s="199"/>
      <c r="AG15" s="199"/>
      <c r="AH15" s="199"/>
      <c r="AI15" s="201"/>
      <c r="AJ15" s="201"/>
      <c r="AK15" s="205"/>
      <c r="AL15" s="199"/>
      <c r="AM15" s="197" t="s">
        <v>1038</v>
      </c>
      <c r="AN15" s="200"/>
      <c r="AO15" s="201"/>
      <c r="AP15" s="199" t="s">
        <v>1039</v>
      </c>
      <c r="AQ15" s="196"/>
      <c r="AR15" s="197"/>
      <c r="AS15" s="206"/>
      <c r="AT15" s="199"/>
      <c r="AU15" s="199"/>
      <c r="AV15" s="197"/>
      <c r="AW15" s="200"/>
      <c r="AX15" s="198"/>
      <c r="AY15" s="201"/>
      <c r="AZ15" s="201"/>
      <c r="BA15" s="199" t="s">
        <v>1044</v>
      </c>
      <c r="BB15" s="199"/>
      <c r="BC15" s="199"/>
      <c r="BD15" s="207"/>
      <c r="BE15" s="197"/>
      <c r="BF15" s="199"/>
      <c r="BG15" s="220"/>
      <c r="BH15" s="200"/>
      <c r="BI15" s="229">
        <f>COUNTIFS(B15:BH15,"yes - *")</f>
        <v>6</v>
      </c>
      <c r="BJ15" s="230">
        <f>COUNTIFS(BK15:BO15,"yes - *")</f>
        <v>1</v>
      </c>
      <c r="BK15" s="209"/>
      <c r="BL15" s="209"/>
      <c r="BM15" s="209"/>
      <c r="BN15" s="209"/>
      <c r="BO15" s="225" t="s">
        <v>1055</v>
      </c>
    </row>
    <row r="16" spans="1:67" s="208" customFormat="1" ht="19.5" customHeight="1" x14ac:dyDescent="0.2">
      <c r="A16" s="196" t="s">
        <v>10</v>
      </c>
      <c r="B16" s="199"/>
      <c r="C16" s="198"/>
      <c r="D16" s="271" t="s">
        <v>1046</v>
      </c>
      <c r="E16" s="200"/>
      <c r="F16" s="201"/>
      <c r="G16" s="212" t="s">
        <v>1262</v>
      </c>
      <c r="H16" s="199"/>
      <c r="I16" s="202"/>
      <c r="J16" s="203"/>
      <c r="K16" s="204" t="s">
        <v>1028</v>
      </c>
      <c r="L16" s="199" t="s">
        <v>1029</v>
      </c>
      <c r="M16" s="199" t="s">
        <v>1030</v>
      </c>
      <c r="N16" s="199"/>
      <c r="O16" s="197"/>
      <c r="P16" s="201"/>
      <c r="Q16" s="200"/>
      <c r="R16" s="199"/>
      <c r="S16" s="196"/>
      <c r="T16" s="201"/>
      <c r="U16" s="199"/>
      <c r="V16" s="201"/>
      <c r="W16" s="196"/>
      <c r="X16" s="220"/>
      <c r="Y16" s="201"/>
      <c r="Z16" s="199" t="s">
        <v>1036</v>
      </c>
      <c r="AA16" s="197" t="s">
        <v>1035</v>
      </c>
      <c r="AB16" s="205"/>
      <c r="AC16" s="197"/>
      <c r="AD16" s="199"/>
      <c r="AE16" s="199"/>
      <c r="AF16" s="199"/>
      <c r="AG16" s="199"/>
      <c r="AH16" s="199"/>
      <c r="AI16" s="201"/>
      <c r="AJ16" s="201"/>
      <c r="AK16" s="205"/>
      <c r="AL16" s="199" t="s">
        <v>1050</v>
      </c>
      <c r="AM16" s="197"/>
      <c r="AN16" s="200"/>
      <c r="AO16" s="212" t="s">
        <v>1118</v>
      </c>
      <c r="AP16" s="199"/>
      <c r="AQ16" s="196"/>
      <c r="AR16" s="197"/>
      <c r="AS16" s="206"/>
      <c r="AT16" s="199" t="s">
        <v>1040</v>
      </c>
      <c r="AU16" s="199"/>
      <c r="AV16" s="197" t="s">
        <v>1043</v>
      </c>
      <c r="AW16" s="200"/>
      <c r="AX16" s="198"/>
      <c r="AY16" s="201"/>
      <c r="AZ16" s="201"/>
      <c r="BA16" s="199"/>
      <c r="BB16" s="199"/>
      <c r="BC16" s="199"/>
      <c r="BD16" s="207"/>
      <c r="BE16" s="197"/>
      <c r="BF16" s="199"/>
      <c r="BG16" s="220"/>
      <c r="BH16" s="200"/>
      <c r="BI16" s="229">
        <f>COUNTIFS(B16:BH16,"yes - *")</f>
        <v>11</v>
      </c>
      <c r="BJ16" s="230">
        <f>COUNTIFS(BK16:BO16,"yes - *")</f>
        <v>2</v>
      </c>
      <c r="BK16" s="209"/>
      <c r="BL16" s="209"/>
      <c r="BM16" s="209" t="s">
        <v>1053</v>
      </c>
      <c r="BN16" s="209" t="s">
        <v>1054</v>
      </c>
      <c r="BO16" s="225"/>
    </row>
    <row r="17" spans="1:67" s="208" customFormat="1" ht="21.75" customHeight="1" x14ac:dyDescent="0.25">
      <c r="A17" s="196"/>
      <c r="C17" s="198"/>
      <c r="D17" s="199"/>
      <c r="E17" s="200"/>
      <c r="F17" s="201"/>
      <c r="G17" s="201"/>
      <c r="I17" s="202"/>
      <c r="J17" s="203"/>
      <c r="K17" s="204"/>
      <c r="L17" s="199"/>
      <c r="M17" s="199"/>
      <c r="N17" s="199"/>
      <c r="O17" s="197"/>
      <c r="P17" s="201"/>
      <c r="Q17" s="200"/>
      <c r="R17" s="199"/>
      <c r="S17" s="196"/>
      <c r="T17" s="201"/>
      <c r="U17" s="199"/>
      <c r="V17" s="201"/>
      <c r="W17" s="196"/>
      <c r="X17" s="201"/>
      <c r="Y17" s="201"/>
      <c r="Z17" s="199"/>
      <c r="AA17" s="197"/>
      <c r="AB17" s="205"/>
      <c r="AC17" s="197"/>
      <c r="AD17" s="199"/>
      <c r="AE17" s="199"/>
      <c r="AF17" s="199"/>
      <c r="AG17" s="199"/>
      <c r="AH17" s="199"/>
      <c r="AI17" s="201"/>
      <c r="AJ17" s="201"/>
      <c r="AK17" s="205"/>
      <c r="AL17" s="199"/>
      <c r="AM17" s="197"/>
      <c r="AN17" s="200"/>
      <c r="AO17" s="201"/>
      <c r="AP17" s="199"/>
      <c r="AQ17" s="196"/>
      <c r="AR17" s="197"/>
      <c r="AS17" s="206"/>
      <c r="AT17" s="199"/>
      <c r="AU17" s="199"/>
      <c r="AV17" s="197"/>
      <c r="AW17" s="200"/>
      <c r="AX17" s="198"/>
      <c r="AY17" s="201"/>
      <c r="AZ17" s="201"/>
      <c r="BA17" s="199"/>
      <c r="BB17" s="199"/>
      <c r="BC17" s="199"/>
      <c r="BD17" s="207"/>
      <c r="BE17" s="197"/>
      <c r="BF17" s="199"/>
      <c r="BG17" s="199"/>
      <c r="BH17" s="200"/>
      <c r="BI17" s="232">
        <f>SUM(BI13:BI16)</f>
        <v>29</v>
      </c>
      <c r="BJ17" s="233">
        <f>SUM(BJ13:BJ16)</f>
        <v>5</v>
      </c>
      <c r="BK17" s="209"/>
      <c r="BL17" s="209"/>
      <c r="BM17" s="209"/>
      <c r="BN17" s="209"/>
      <c r="BO17" s="225"/>
    </row>
    <row r="18" spans="1:67" ht="15" customHeight="1" x14ac:dyDescent="0.25">
      <c r="A18" s="89" t="s">
        <v>337</v>
      </c>
      <c r="B18" s="90"/>
      <c r="C18" s="91"/>
      <c r="D18" s="92"/>
      <c r="E18" s="93"/>
      <c r="F18" s="94"/>
      <c r="G18" s="94"/>
      <c r="H18" s="92"/>
      <c r="I18" s="117"/>
      <c r="J18" s="118"/>
      <c r="K18" s="129"/>
      <c r="L18" s="92"/>
      <c r="M18" s="92"/>
      <c r="N18" s="92"/>
      <c r="O18" s="90"/>
      <c r="P18" s="92"/>
      <c r="Q18" s="93"/>
      <c r="R18" s="92"/>
      <c r="S18" s="129"/>
      <c r="T18" s="94"/>
      <c r="U18" s="92"/>
      <c r="V18" s="92"/>
      <c r="W18" s="129"/>
      <c r="X18" s="92"/>
      <c r="Y18" s="92"/>
      <c r="Z18" s="92"/>
      <c r="AA18" s="90"/>
      <c r="AB18" s="93"/>
      <c r="AC18" s="90"/>
      <c r="AD18" s="92"/>
      <c r="AE18" s="92"/>
      <c r="AF18" s="92"/>
      <c r="AG18" s="92"/>
      <c r="AH18" s="92"/>
      <c r="AI18" s="92"/>
      <c r="AJ18" s="92"/>
      <c r="AK18" s="93"/>
      <c r="AL18" s="92"/>
      <c r="AM18" s="90"/>
      <c r="AN18" s="93"/>
      <c r="AO18" s="94"/>
      <c r="AP18" s="92"/>
      <c r="AQ18" s="129"/>
      <c r="AR18" s="90"/>
      <c r="AS18" s="93"/>
      <c r="AT18" s="92"/>
      <c r="AU18" s="92"/>
      <c r="AV18" s="90"/>
      <c r="AW18" s="93"/>
      <c r="AX18" s="90"/>
      <c r="AY18" s="92"/>
      <c r="AZ18" s="92"/>
      <c r="BA18" s="92"/>
      <c r="BB18" s="92"/>
      <c r="BC18" s="92"/>
      <c r="BD18" s="93"/>
      <c r="BE18" s="90"/>
      <c r="BF18" s="92"/>
      <c r="BG18" s="92"/>
      <c r="BH18" s="93"/>
      <c r="BK18" s="185"/>
      <c r="BL18" s="185"/>
      <c r="BM18" s="185"/>
      <c r="BN18" s="185"/>
      <c r="BO18" s="223"/>
    </row>
    <row r="19" spans="1:67" ht="19.5" thickBot="1" x14ac:dyDescent="0.3">
      <c r="A19" s="24"/>
      <c r="B19" s="49" t="s">
        <v>15</v>
      </c>
      <c r="C19" s="2"/>
      <c r="D19" s="32" t="s">
        <v>13</v>
      </c>
      <c r="E19" s="50" t="s">
        <v>13</v>
      </c>
      <c r="F19" s="39"/>
      <c r="G19" s="281" t="s">
        <v>13</v>
      </c>
      <c r="H19" s="32" t="s">
        <v>16</v>
      </c>
      <c r="I19" s="119" t="s">
        <v>15</v>
      </c>
      <c r="J19" s="133" t="s">
        <v>15</v>
      </c>
      <c r="K19" s="128"/>
      <c r="L19" s="32" t="s">
        <v>15</v>
      </c>
      <c r="M19" s="32"/>
      <c r="N19" s="32"/>
      <c r="O19" s="49" t="s">
        <v>15</v>
      </c>
      <c r="P19" s="32" t="s">
        <v>15</v>
      </c>
      <c r="Q19" s="50" t="s">
        <v>15</v>
      </c>
      <c r="R19" s="32" t="s">
        <v>13</v>
      </c>
      <c r="S19" s="128" t="s">
        <v>15</v>
      </c>
      <c r="T19" s="39"/>
      <c r="U19" s="32" t="s">
        <v>15</v>
      </c>
      <c r="V19" s="62" t="s">
        <v>632</v>
      </c>
      <c r="W19" s="128" t="s">
        <v>13</v>
      </c>
      <c r="X19" s="7" t="s">
        <v>16</v>
      </c>
      <c r="Y19" s="32" t="s">
        <v>13</v>
      </c>
      <c r="Z19" s="32"/>
      <c r="AA19" s="49"/>
      <c r="AB19" s="50"/>
      <c r="AC19" s="49" t="s">
        <v>15</v>
      </c>
      <c r="AD19" s="32" t="s">
        <v>15</v>
      </c>
      <c r="AE19" s="62" t="s">
        <v>632</v>
      </c>
      <c r="AF19" s="32" t="s">
        <v>15</v>
      </c>
      <c r="AG19" s="32" t="s">
        <v>15</v>
      </c>
      <c r="AH19" s="32" t="s">
        <v>15</v>
      </c>
      <c r="AI19" s="32" t="s">
        <v>15</v>
      </c>
      <c r="AJ19" s="62" t="s">
        <v>632</v>
      </c>
      <c r="AK19" s="63" t="s">
        <v>15</v>
      </c>
      <c r="AL19" s="32" t="s">
        <v>15</v>
      </c>
      <c r="AM19" s="49" t="s">
        <v>14</v>
      </c>
      <c r="AN19" s="50" t="s">
        <v>14</v>
      </c>
      <c r="AO19" s="281" t="s">
        <v>13</v>
      </c>
      <c r="AP19" s="32" t="s">
        <v>15</v>
      </c>
      <c r="AQ19" s="128" t="s">
        <v>15</v>
      </c>
      <c r="AR19" s="49" t="s">
        <v>983</v>
      </c>
      <c r="AS19" s="50" t="s">
        <v>983</v>
      </c>
      <c r="AT19" s="32" t="s">
        <v>16</v>
      </c>
      <c r="AU19" s="32" t="s">
        <v>15</v>
      </c>
      <c r="AV19" s="49"/>
      <c r="AW19" s="50"/>
      <c r="AX19" s="49" t="s">
        <v>13</v>
      </c>
      <c r="AY19" s="32" t="s">
        <v>13</v>
      </c>
      <c r="AZ19" s="62" t="s">
        <v>632</v>
      </c>
      <c r="BA19" s="32" t="s">
        <v>13</v>
      </c>
      <c r="BB19" s="32" t="s">
        <v>13</v>
      </c>
      <c r="BC19" s="32" t="s">
        <v>13</v>
      </c>
      <c r="BD19" s="63" t="s">
        <v>632</v>
      </c>
      <c r="BE19" s="49" t="s">
        <v>15</v>
      </c>
      <c r="BF19" s="32" t="s">
        <v>15</v>
      </c>
      <c r="BG19" s="7" t="s">
        <v>15</v>
      </c>
      <c r="BH19" s="50" t="s">
        <v>15</v>
      </c>
      <c r="BK19" s="185" t="s">
        <v>15</v>
      </c>
      <c r="BL19" s="185" t="s">
        <v>15</v>
      </c>
      <c r="BM19" s="185" t="s">
        <v>1062</v>
      </c>
      <c r="BN19" s="185" t="s">
        <v>15</v>
      </c>
      <c r="BO19" s="224" t="s">
        <v>13</v>
      </c>
    </row>
    <row r="20" spans="1:67" s="15" customFormat="1" ht="261.75" customHeight="1" x14ac:dyDescent="0.2">
      <c r="A20" s="30" t="s">
        <v>17</v>
      </c>
      <c r="B20" s="53" t="s">
        <v>634</v>
      </c>
      <c r="C20" s="64"/>
      <c r="D20" s="47"/>
      <c r="E20" s="78" t="s">
        <v>656</v>
      </c>
      <c r="F20" s="65"/>
      <c r="G20" s="37" t="s">
        <v>261</v>
      </c>
      <c r="H20" s="32" t="s">
        <v>146</v>
      </c>
      <c r="I20" s="167">
        <v>150</v>
      </c>
      <c r="J20" s="135"/>
      <c r="K20" s="168" t="s">
        <v>846</v>
      </c>
      <c r="L20" s="32">
        <v>300</v>
      </c>
      <c r="M20" s="26" t="s">
        <v>141</v>
      </c>
      <c r="N20" s="26" t="s">
        <v>105</v>
      </c>
      <c r="O20" s="49" t="s">
        <v>657</v>
      </c>
      <c r="P20" s="26" t="s">
        <v>658</v>
      </c>
      <c r="Q20" s="78" t="s">
        <v>659</v>
      </c>
      <c r="R20" s="26" t="s">
        <v>261</v>
      </c>
      <c r="S20" s="115" t="s">
        <v>981</v>
      </c>
      <c r="T20" s="65"/>
      <c r="U20" s="26" t="s">
        <v>660</v>
      </c>
      <c r="V20" s="47"/>
      <c r="W20" s="168">
        <v>150</v>
      </c>
      <c r="X20" s="219" t="s">
        <v>1002</v>
      </c>
      <c r="Y20" s="65"/>
      <c r="Z20" s="32" t="s">
        <v>264</v>
      </c>
      <c r="AA20" s="53" t="s">
        <v>237</v>
      </c>
      <c r="AB20" s="78" t="s">
        <v>982</v>
      </c>
      <c r="AC20" s="53">
        <v>200</v>
      </c>
      <c r="AD20" s="47"/>
      <c r="AE20" s="47"/>
      <c r="AF20" s="26" t="s">
        <v>661</v>
      </c>
      <c r="AG20" s="32" t="s">
        <v>662</v>
      </c>
      <c r="AH20" s="26" t="s">
        <v>245</v>
      </c>
      <c r="AI20" s="32">
        <v>200</v>
      </c>
      <c r="AJ20" s="47"/>
      <c r="AK20" s="55" t="s">
        <v>866</v>
      </c>
      <c r="AL20" s="26" t="s">
        <v>163</v>
      </c>
      <c r="AM20" s="49" t="s">
        <v>239</v>
      </c>
      <c r="AN20" s="50"/>
      <c r="AO20" s="65"/>
      <c r="AP20" s="26" t="s">
        <v>225</v>
      </c>
      <c r="AQ20" s="115" t="s">
        <v>986</v>
      </c>
      <c r="AR20" s="53" t="s">
        <v>663</v>
      </c>
      <c r="AS20" s="78" t="s">
        <v>873</v>
      </c>
      <c r="AT20" s="26" t="s">
        <v>664</v>
      </c>
      <c r="AU20" s="26" t="s">
        <v>877</v>
      </c>
      <c r="AV20" s="53" t="s">
        <v>665</v>
      </c>
      <c r="AW20" s="78" t="s">
        <v>891</v>
      </c>
      <c r="AX20" s="53" t="s">
        <v>265</v>
      </c>
      <c r="AY20" s="32">
        <v>240</v>
      </c>
      <c r="AZ20" s="65"/>
      <c r="BA20" s="32" t="s">
        <v>231</v>
      </c>
      <c r="BB20" s="26" t="s">
        <v>235</v>
      </c>
      <c r="BC20" s="26">
        <v>150</v>
      </c>
      <c r="BD20" s="55"/>
      <c r="BE20" s="53">
        <v>300</v>
      </c>
      <c r="BF20" s="32" t="s">
        <v>914</v>
      </c>
      <c r="BG20" s="169" t="s">
        <v>927</v>
      </c>
      <c r="BH20" s="50">
        <v>250</v>
      </c>
      <c r="BI20" s="229"/>
      <c r="BJ20" s="230"/>
      <c r="BK20" s="186">
        <v>250</v>
      </c>
      <c r="BL20" s="186" t="s">
        <v>1061</v>
      </c>
      <c r="BM20" s="186" t="s">
        <v>1063</v>
      </c>
      <c r="BN20" s="186" t="s">
        <v>1064</v>
      </c>
      <c r="BO20" s="224" t="s">
        <v>1021</v>
      </c>
    </row>
    <row r="21" spans="1:67" s="215" customFormat="1" x14ac:dyDescent="0.25">
      <c r="A21" s="208" t="s">
        <v>970</v>
      </c>
      <c r="B21" s="210">
        <v>250</v>
      </c>
      <c r="C21" s="211"/>
      <c r="D21" s="212"/>
      <c r="E21" s="203">
        <v>60</v>
      </c>
      <c r="F21" s="213"/>
      <c r="G21" s="213">
        <v>150</v>
      </c>
      <c r="H21" s="212">
        <v>120</v>
      </c>
      <c r="I21" s="210">
        <v>150</v>
      </c>
      <c r="J21" s="203"/>
      <c r="K21" s="214"/>
      <c r="L21" s="212">
        <v>300</v>
      </c>
      <c r="M21" s="212"/>
      <c r="N21" s="212"/>
      <c r="O21" s="210"/>
      <c r="P21" s="212"/>
      <c r="Q21" s="203">
        <v>250</v>
      </c>
      <c r="R21" s="212">
        <v>150</v>
      </c>
      <c r="S21" s="214">
        <v>250</v>
      </c>
      <c r="T21" s="213"/>
      <c r="U21" s="212">
        <v>250</v>
      </c>
      <c r="V21" s="212"/>
      <c r="W21" s="214">
        <v>150</v>
      </c>
      <c r="X21" s="213">
        <v>250</v>
      </c>
      <c r="Y21" s="212"/>
      <c r="Z21" s="212"/>
      <c r="AA21" s="210"/>
      <c r="AB21" s="205"/>
      <c r="AC21" s="210">
        <v>200</v>
      </c>
      <c r="AD21" s="212"/>
      <c r="AE21" s="212"/>
      <c r="AF21" s="212"/>
      <c r="AG21" s="212"/>
      <c r="AH21" s="212"/>
      <c r="AI21" s="212"/>
      <c r="AJ21" s="212"/>
      <c r="AK21" s="203"/>
      <c r="AL21" s="212"/>
      <c r="AM21" s="210">
        <v>200</v>
      </c>
      <c r="AN21" s="203"/>
      <c r="AO21" s="213"/>
      <c r="AP21" s="212">
        <v>200</v>
      </c>
      <c r="AQ21" s="214">
        <v>250</v>
      </c>
      <c r="AR21" s="210">
        <v>75</v>
      </c>
      <c r="AS21" s="205"/>
      <c r="AT21" s="212">
        <v>300</v>
      </c>
      <c r="AU21" s="212"/>
      <c r="AV21" s="210"/>
      <c r="AW21" s="205"/>
      <c r="AX21" s="210">
        <v>150</v>
      </c>
      <c r="AY21" s="212"/>
      <c r="AZ21" s="212"/>
      <c r="BA21" s="212"/>
      <c r="BB21" s="212"/>
      <c r="BC21" s="212"/>
      <c r="BD21" s="203"/>
      <c r="BE21" s="210"/>
      <c r="BF21" s="212">
        <v>250</v>
      </c>
      <c r="BG21" s="212"/>
      <c r="BH21" s="203"/>
      <c r="BI21" s="231">
        <f>AVERAGE(B21:BH21)</f>
        <v>197.75</v>
      </c>
      <c r="BJ21" s="230">
        <f>AVERAGE(BK21:BO21)</f>
        <v>250</v>
      </c>
      <c r="BK21" s="216">
        <v>250</v>
      </c>
      <c r="BL21" s="216">
        <v>400</v>
      </c>
      <c r="BM21" s="216">
        <v>200</v>
      </c>
      <c r="BN21" s="216">
        <v>250</v>
      </c>
      <c r="BO21" s="226">
        <v>150</v>
      </c>
    </row>
    <row r="22" spans="1:67" s="215" customFormat="1" x14ac:dyDescent="0.25">
      <c r="A22" s="208" t="s">
        <v>971</v>
      </c>
      <c r="B22" s="210">
        <f>250/5</f>
        <v>50</v>
      </c>
      <c r="C22" s="211"/>
      <c r="D22" s="212"/>
      <c r="E22" s="203">
        <f>E21/3</f>
        <v>20</v>
      </c>
      <c r="F22" s="213"/>
      <c r="G22" s="213">
        <f>G21/3</f>
        <v>50</v>
      </c>
      <c r="H22" s="212">
        <f>H21/6</f>
        <v>20</v>
      </c>
      <c r="I22" s="210">
        <f>I21/5</f>
        <v>30</v>
      </c>
      <c r="J22" s="203"/>
      <c r="K22" s="214"/>
      <c r="L22" s="212">
        <f>L21/5</f>
        <v>60</v>
      </c>
      <c r="M22" s="212"/>
      <c r="N22" s="212"/>
      <c r="O22" s="210"/>
      <c r="P22" s="212"/>
      <c r="Q22" s="203">
        <f>Q21/5</f>
        <v>50</v>
      </c>
      <c r="R22" s="212">
        <f>R21/3</f>
        <v>50</v>
      </c>
      <c r="S22" s="214">
        <f>S21/5</f>
        <v>50</v>
      </c>
      <c r="T22" s="213"/>
      <c r="U22" s="212">
        <f>U21/5</f>
        <v>50</v>
      </c>
      <c r="V22" s="212"/>
      <c r="W22" s="214">
        <f>W21/3</f>
        <v>50</v>
      </c>
      <c r="X22" s="221">
        <f>X21/6</f>
        <v>41.666666666666664</v>
      </c>
      <c r="Y22" s="212"/>
      <c r="Z22" s="212"/>
      <c r="AA22" s="210"/>
      <c r="AB22" s="205"/>
      <c r="AC22" s="210">
        <f>AC21/5</f>
        <v>40</v>
      </c>
      <c r="AD22" s="212"/>
      <c r="AE22" s="212"/>
      <c r="AF22" s="212"/>
      <c r="AG22" s="212"/>
      <c r="AH22" s="212"/>
      <c r="AI22" s="212"/>
      <c r="AJ22" s="212"/>
      <c r="AK22" s="203"/>
      <c r="AL22" s="212"/>
      <c r="AM22" s="210">
        <f>AM21/4</f>
        <v>50</v>
      </c>
      <c r="AN22" s="203"/>
      <c r="AO22" s="213"/>
      <c r="AP22" s="212">
        <f>AP21/5</f>
        <v>40</v>
      </c>
      <c r="AQ22" s="214">
        <f>AQ21/5</f>
        <v>50</v>
      </c>
      <c r="AR22" s="217">
        <f>AR21/7</f>
        <v>10.714285714285714</v>
      </c>
      <c r="AS22" s="205"/>
      <c r="AT22" s="212">
        <f>AT21/6</f>
        <v>50</v>
      </c>
      <c r="AU22" s="212"/>
      <c r="AV22" s="210"/>
      <c r="AW22" s="205"/>
      <c r="AX22" s="210">
        <f>AX21/3</f>
        <v>50</v>
      </c>
      <c r="AY22" s="212"/>
      <c r="AZ22" s="212"/>
      <c r="BA22" s="212"/>
      <c r="BB22" s="212"/>
      <c r="BC22" s="212"/>
      <c r="BD22" s="203"/>
      <c r="BE22" s="210"/>
      <c r="BF22" s="212">
        <f>BF21/5</f>
        <v>50</v>
      </c>
      <c r="BG22" s="212"/>
      <c r="BH22" s="203"/>
      <c r="BI22" s="231">
        <f>AVERAGE(B22:BH22)</f>
        <v>43.119047619047613</v>
      </c>
      <c r="BJ22" s="230">
        <f>AVERAGE(BK22:BO22)</f>
        <v>66</v>
      </c>
      <c r="BK22" s="216">
        <f>BK21/5</f>
        <v>50</v>
      </c>
      <c r="BL22" s="216">
        <f>BL21/5</f>
        <v>80</v>
      </c>
      <c r="BM22" s="216">
        <f>BM21/2</f>
        <v>100</v>
      </c>
      <c r="BN22" s="216">
        <f>BN21/5</f>
        <v>50</v>
      </c>
      <c r="BO22" s="226">
        <f>BO21/3</f>
        <v>50</v>
      </c>
    </row>
    <row r="23" spans="1:67" s="215" customFormat="1" x14ac:dyDescent="0.25">
      <c r="A23" s="208" t="s">
        <v>1065</v>
      </c>
      <c r="B23" s="210" t="s">
        <v>1066</v>
      </c>
      <c r="C23" s="211"/>
      <c r="D23" s="212"/>
      <c r="E23" s="203" t="s">
        <v>1067</v>
      </c>
      <c r="F23" s="213"/>
      <c r="G23" s="213" t="s">
        <v>1263</v>
      </c>
      <c r="H23" s="212" t="s">
        <v>1068</v>
      </c>
      <c r="I23" s="210" t="s">
        <v>1069</v>
      </c>
      <c r="J23" s="203"/>
      <c r="K23" s="214"/>
      <c r="L23" s="212" t="s">
        <v>1070</v>
      </c>
      <c r="M23" s="212"/>
      <c r="N23" s="212"/>
      <c r="O23" s="210"/>
      <c r="P23" s="212"/>
      <c r="Q23" s="203" t="s">
        <v>1071</v>
      </c>
      <c r="R23" s="212" t="s">
        <v>1072</v>
      </c>
      <c r="S23" s="214" t="s">
        <v>1073</v>
      </c>
      <c r="T23" s="213"/>
      <c r="U23" s="212" t="s">
        <v>1074</v>
      </c>
      <c r="V23" s="212"/>
      <c r="W23" s="214" t="s">
        <v>1075</v>
      </c>
      <c r="X23" s="213" t="s">
        <v>1076</v>
      </c>
      <c r="Y23" s="212" t="s">
        <v>1077</v>
      </c>
      <c r="Z23" s="212"/>
      <c r="AA23" s="210"/>
      <c r="AB23" s="205"/>
      <c r="AC23" s="210" t="s">
        <v>1078</v>
      </c>
      <c r="AD23" s="212"/>
      <c r="AE23" s="212"/>
      <c r="AF23" s="212"/>
      <c r="AG23" s="212"/>
      <c r="AH23" s="212"/>
      <c r="AI23" s="212"/>
      <c r="AJ23" s="212"/>
      <c r="AK23" s="203"/>
      <c r="AL23" s="212"/>
      <c r="AM23" s="210" t="s">
        <v>1079</v>
      </c>
      <c r="AN23" s="203"/>
      <c r="AO23" s="213" t="s">
        <v>1117</v>
      </c>
      <c r="AP23" s="212" t="s">
        <v>1080</v>
      </c>
      <c r="AQ23" s="214" t="s">
        <v>1081</v>
      </c>
      <c r="AR23" s="217" t="s">
        <v>1082</v>
      </c>
      <c r="AS23" s="205"/>
      <c r="AT23" s="212" t="s">
        <v>1083</v>
      </c>
      <c r="AU23" s="212"/>
      <c r="AV23" s="210"/>
      <c r="AW23" s="205"/>
      <c r="AX23" s="210" t="s">
        <v>1084</v>
      </c>
      <c r="AY23" s="212"/>
      <c r="AZ23" s="212"/>
      <c r="BA23" s="212"/>
      <c r="BB23" s="212"/>
      <c r="BC23" s="212"/>
      <c r="BD23" s="203"/>
      <c r="BE23" s="210"/>
      <c r="BF23" s="212" t="s">
        <v>1085</v>
      </c>
      <c r="BG23" s="212"/>
      <c r="BH23" s="203"/>
      <c r="BI23" s="229"/>
      <c r="BJ23" s="230"/>
      <c r="BK23" s="259" t="s">
        <v>1086</v>
      </c>
      <c r="BL23" s="259" t="s">
        <v>1087</v>
      </c>
      <c r="BM23" s="259" t="s">
        <v>1088</v>
      </c>
      <c r="BN23" s="259" t="s">
        <v>1089</v>
      </c>
      <c r="BO23" s="308" t="s">
        <v>1090</v>
      </c>
    </row>
    <row r="24" spans="1:67" s="215" customFormat="1" x14ac:dyDescent="0.25">
      <c r="A24" s="208" t="s">
        <v>1062</v>
      </c>
      <c r="B24" s="210"/>
      <c r="C24" s="211"/>
      <c r="D24" s="212"/>
      <c r="E24" s="203"/>
      <c r="F24" s="213"/>
      <c r="G24" s="213"/>
      <c r="H24" s="212"/>
      <c r="I24" s="210"/>
      <c r="J24" s="203"/>
      <c r="K24" s="214"/>
      <c r="L24" s="212"/>
      <c r="M24" s="212"/>
      <c r="N24" s="212"/>
      <c r="O24" s="210"/>
      <c r="P24" s="212"/>
      <c r="Q24" s="203"/>
      <c r="R24" s="212"/>
      <c r="S24" s="214"/>
      <c r="T24" s="213"/>
      <c r="U24" s="212"/>
      <c r="V24" s="212"/>
      <c r="W24" s="214"/>
      <c r="X24" s="213"/>
      <c r="Y24" s="212"/>
      <c r="Z24" s="212"/>
      <c r="AA24" s="210"/>
      <c r="AB24" s="205"/>
      <c r="AC24" s="210"/>
      <c r="AD24" s="212"/>
      <c r="AE24" s="212"/>
      <c r="AF24" s="212"/>
      <c r="AG24" s="212"/>
      <c r="AH24" s="212"/>
      <c r="AI24" s="212"/>
      <c r="AJ24" s="212"/>
      <c r="AK24" s="203"/>
      <c r="AL24" s="212"/>
      <c r="AM24" s="210"/>
      <c r="AN24" s="203"/>
      <c r="AO24" s="213"/>
      <c r="AP24" s="212"/>
      <c r="AQ24" s="214"/>
      <c r="AR24" s="217"/>
      <c r="AS24" s="205"/>
      <c r="AT24" s="212"/>
      <c r="AU24" s="212"/>
      <c r="AV24" s="210"/>
      <c r="AW24" s="205"/>
      <c r="AX24" s="210"/>
      <c r="AY24" s="212"/>
      <c r="AZ24" s="212"/>
      <c r="BA24" s="212"/>
      <c r="BB24" s="212"/>
      <c r="BC24" s="212"/>
      <c r="BD24" s="203"/>
      <c r="BE24" s="210"/>
      <c r="BF24" s="212"/>
      <c r="BG24" s="212"/>
      <c r="BH24" s="203"/>
      <c r="BI24" s="229">
        <f>COUNTIFS(B23:BH23,"2 - *")</f>
        <v>0</v>
      </c>
      <c r="BJ24" s="230">
        <f>COUNTIFS(BK23:BO23,"2 - *")</f>
        <v>1</v>
      </c>
      <c r="BK24" s="216"/>
      <c r="BL24" s="216"/>
      <c r="BM24" s="216"/>
      <c r="BN24" s="216"/>
      <c r="BO24" s="226"/>
    </row>
    <row r="25" spans="1:67" s="215" customFormat="1" x14ac:dyDescent="0.25">
      <c r="A25" s="208" t="s">
        <v>13</v>
      </c>
      <c r="B25" s="210"/>
      <c r="C25" s="211"/>
      <c r="D25" s="212"/>
      <c r="E25" s="203"/>
      <c r="F25" s="213"/>
      <c r="G25" s="213"/>
      <c r="H25" s="212"/>
      <c r="I25" s="210"/>
      <c r="J25" s="203"/>
      <c r="K25" s="214"/>
      <c r="L25" s="212"/>
      <c r="M25" s="212"/>
      <c r="N25" s="212"/>
      <c r="O25" s="210"/>
      <c r="P25" s="212"/>
      <c r="Q25" s="203"/>
      <c r="R25" s="212"/>
      <c r="S25" s="214"/>
      <c r="T25" s="213"/>
      <c r="U25" s="212"/>
      <c r="V25" s="212"/>
      <c r="W25" s="214"/>
      <c r="X25" s="213"/>
      <c r="Y25" s="212"/>
      <c r="Z25" s="212"/>
      <c r="AA25" s="210"/>
      <c r="AB25" s="205"/>
      <c r="AC25" s="210"/>
      <c r="AD25" s="212"/>
      <c r="AE25" s="212"/>
      <c r="AF25" s="212"/>
      <c r="AG25" s="212"/>
      <c r="AH25" s="212"/>
      <c r="AI25" s="212"/>
      <c r="AJ25" s="212"/>
      <c r="AK25" s="203"/>
      <c r="AL25" s="212"/>
      <c r="AM25" s="210"/>
      <c r="AN25" s="203"/>
      <c r="AO25" s="213"/>
      <c r="AP25" s="212"/>
      <c r="AQ25" s="214"/>
      <c r="AR25" s="217"/>
      <c r="AS25" s="205"/>
      <c r="AT25" s="212"/>
      <c r="AU25" s="212"/>
      <c r="AV25" s="210"/>
      <c r="AW25" s="205"/>
      <c r="AX25" s="210"/>
      <c r="AY25" s="212"/>
      <c r="AZ25" s="212"/>
      <c r="BA25" s="212"/>
      <c r="BB25" s="212"/>
      <c r="BC25" s="212"/>
      <c r="BD25" s="203"/>
      <c r="BE25" s="210"/>
      <c r="BF25" s="212"/>
      <c r="BG25" s="212"/>
      <c r="BH25" s="203"/>
      <c r="BI25" s="229">
        <f>COUNTIFS(B23:BH23,"3 - *")</f>
        <v>7</v>
      </c>
      <c r="BJ25" s="230">
        <f>COUNTIFS(BK23:BO23,"3 - *")</f>
        <v>1</v>
      </c>
      <c r="BK25" s="216"/>
      <c r="BL25" s="216"/>
      <c r="BM25" s="216"/>
      <c r="BN25" s="216"/>
      <c r="BO25" s="226"/>
    </row>
    <row r="26" spans="1:67" s="215" customFormat="1" x14ac:dyDescent="0.25">
      <c r="A26" s="208" t="s">
        <v>14</v>
      </c>
      <c r="B26" s="210"/>
      <c r="C26" s="211"/>
      <c r="D26" s="212"/>
      <c r="E26" s="203"/>
      <c r="F26" s="213"/>
      <c r="G26" s="213"/>
      <c r="H26" s="212"/>
      <c r="I26" s="210"/>
      <c r="J26" s="203"/>
      <c r="K26" s="214"/>
      <c r="L26" s="212"/>
      <c r="M26" s="212"/>
      <c r="N26" s="212"/>
      <c r="O26" s="210"/>
      <c r="P26" s="212"/>
      <c r="Q26" s="203"/>
      <c r="R26" s="212"/>
      <c r="S26" s="214"/>
      <c r="T26" s="213"/>
      <c r="U26" s="212"/>
      <c r="V26" s="212"/>
      <c r="W26" s="214"/>
      <c r="X26" s="213"/>
      <c r="Y26" s="212"/>
      <c r="Z26" s="212"/>
      <c r="AA26" s="210"/>
      <c r="AB26" s="205"/>
      <c r="AC26" s="210"/>
      <c r="AD26" s="212"/>
      <c r="AE26" s="212"/>
      <c r="AF26" s="212"/>
      <c r="AG26" s="212"/>
      <c r="AH26" s="212"/>
      <c r="AI26" s="212"/>
      <c r="AJ26" s="212"/>
      <c r="AK26" s="203"/>
      <c r="AL26" s="212"/>
      <c r="AM26" s="210"/>
      <c r="AN26" s="203"/>
      <c r="AO26" s="213"/>
      <c r="AP26" s="212"/>
      <c r="AQ26" s="214"/>
      <c r="AR26" s="217"/>
      <c r="AS26" s="205"/>
      <c r="AT26" s="212"/>
      <c r="AU26" s="212"/>
      <c r="AV26" s="210"/>
      <c r="AW26" s="205"/>
      <c r="AX26" s="210"/>
      <c r="AY26" s="212"/>
      <c r="AZ26" s="212"/>
      <c r="BA26" s="212"/>
      <c r="BB26" s="212"/>
      <c r="BC26" s="212"/>
      <c r="BD26" s="203"/>
      <c r="BE26" s="210"/>
      <c r="BF26" s="212"/>
      <c r="BG26" s="212"/>
      <c r="BH26" s="203"/>
      <c r="BI26" s="229">
        <f>COUNTIFS(B23:BH23,"4 - *")</f>
        <v>1</v>
      </c>
      <c r="BJ26" s="230">
        <f>COUNTIFS(BK23:BO23,"4 - *")</f>
        <v>0</v>
      </c>
      <c r="BK26" s="216"/>
      <c r="BL26" s="216"/>
      <c r="BM26" s="216"/>
      <c r="BN26" s="216"/>
      <c r="BO26" s="226"/>
    </row>
    <row r="27" spans="1:67" s="215" customFormat="1" x14ac:dyDescent="0.25">
      <c r="A27" s="208" t="s">
        <v>15</v>
      </c>
      <c r="B27" s="210"/>
      <c r="C27" s="211"/>
      <c r="D27" s="212"/>
      <c r="E27" s="203"/>
      <c r="F27" s="213"/>
      <c r="G27" s="213"/>
      <c r="H27" s="212"/>
      <c r="I27" s="210"/>
      <c r="J27" s="203"/>
      <c r="K27" s="214"/>
      <c r="L27" s="212"/>
      <c r="M27" s="212"/>
      <c r="N27" s="212"/>
      <c r="O27" s="210"/>
      <c r="P27" s="212"/>
      <c r="Q27" s="203"/>
      <c r="R27" s="212"/>
      <c r="S27" s="214"/>
      <c r="T27" s="213"/>
      <c r="U27" s="212"/>
      <c r="V27" s="212"/>
      <c r="W27" s="214"/>
      <c r="X27" s="213"/>
      <c r="Y27" s="212"/>
      <c r="Z27" s="212"/>
      <c r="AA27" s="210"/>
      <c r="AB27" s="205"/>
      <c r="AC27" s="210"/>
      <c r="AD27" s="212"/>
      <c r="AE27" s="212"/>
      <c r="AF27" s="212"/>
      <c r="AG27" s="212"/>
      <c r="AH27" s="212"/>
      <c r="AI27" s="212"/>
      <c r="AJ27" s="212"/>
      <c r="AK27" s="203"/>
      <c r="AL27" s="212"/>
      <c r="AM27" s="210"/>
      <c r="AN27" s="203"/>
      <c r="AO27" s="213"/>
      <c r="AP27" s="212"/>
      <c r="AQ27" s="214"/>
      <c r="AR27" s="217"/>
      <c r="AS27" s="205"/>
      <c r="AT27" s="212"/>
      <c r="AU27" s="212"/>
      <c r="AV27" s="210"/>
      <c r="AW27" s="205"/>
      <c r="AX27" s="210"/>
      <c r="AY27" s="212"/>
      <c r="AZ27" s="212"/>
      <c r="BA27" s="212"/>
      <c r="BB27" s="212"/>
      <c r="BC27" s="212"/>
      <c r="BD27" s="203"/>
      <c r="BE27" s="210"/>
      <c r="BF27" s="212"/>
      <c r="BG27" s="212"/>
      <c r="BH27" s="203"/>
      <c r="BI27" s="229">
        <f>COUNTIFS(B23:BH23,"5 - *")</f>
        <v>10</v>
      </c>
      <c r="BJ27" s="230">
        <f>COUNTIFS(BK23:BO23,"5 - *")</f>
        <v>3</v>
      </c>
      <c r="BK27" s="216"/>
      <c r="BL27" s="216"/>
      <c r="BM27" s="216"/>
      <c r="BN27" s="216"/>
      <c r="BO27" s="226"/>
    </row>
    <row r="28" spans="1:67" s="215" customFormat="1" x14ac:dyDescent="0.25">
      <c r="A28" s="208" t="s">
        <v>16</v>
      </c>
      <c r="B28" s="210"/>
      <c r="C28" s="211"/>
      <c r="D28" s="212"/>
      <c r="E28" s="203"/>
      <c r="F28" s="213"/>
      <c r="G28" s="213"/>
      <c r="H28" s="212"/>
      <c r="I28" s="210"/>
      <c r="J28" s="203"/>
      <c r="K28" s="214"/>
      <c r="L28" s="212"/>
      <c r="M28" s="212"/>
      <c r="N28" s="212"/>
      <c r="O28" s="210"/>
      <c r="P28" s="212"/>
      <c r="Q28" s="203"/>
      <c r="R28" s="212"/>
      <c r="S28" s="214"/>
      <c r="T28" s="213"/>
      <c r="U28" s="212"/>
      <c r="V28" s="212"/>
      <c r="W28" s="214"/>
      <c r="X28" s="213"/>
      <c r="Y28" s="212"/>
      <c r="Z28" s="212"/>
      <c r="AA28" s="210"/>
      <c r="AB28" s="205"/>
      <c r="AC28" s="210"/>
      <c r="AD28" s="212"/>
      <c r="AE28" s="212"/>
      <c r="AF28" s="212"/>
      <c r="AG28" s="212"/>
      <c r="AH28" s="212"/>
      <c r="AI28" s="212"/>
      <c r="AJ28" s="212"/>
      <c r="AK28" s="203"/>
      <c r="AL28" s="212"/>
      <c r="AM28" s="210"/>
      <c r="AN28" s="203"/>
      <c r="AO28" s="213"/>
      <c r="AP28" s="212"/>
      <c r="AQ28" s="214"/>
      <c r="AR28" s="217"/>
      <c r="AS28" s="205"/>
      <c r="AT28" s="212"/>
      <c r="AU28" s="212"/>
      <c r="AV28" s="210"/>
      <c r="AW28" s="205"/>
      <c r="AX28" s="210"/>
      <c r="AY28" s="212"/>
      <c r="AZ28" s="212"/>
      <c r="BA28" s="212"/>
      <c r="BB28" s="212"/>
      <c r="BC28" s="212"/>
      <c r="BD28" s="203"/>
      <c r="BE28" s="210"/>
      <c r="BF28" s="212"/>
      <c r="BG28" s="212"/>
      <c r="BH28" s="203"/>
      <c r="BI28" s="229">
        <f>COUNTIFS(B23:BH23,"6 - *")</f>
        <v>3</v>
      </c>
      <c r="BJ28" s="230"/>
      <c r="BK28" s="216"/>
      <c r="BL28" s="216"/>
      <c r="BM28" s="216"/>
      <c r="BN28" s="216"/>
      <c r="BO28" s="226"/>
    </row>
    <row r="29" spans="1:67" s="215" customFormat="1" x14ac:dyDescent="0.25">
      <c r="A29" s="208" t="s">
        <v>983</v>
      </c>
      <c r="B29" s="210"/>
      <c r="C29" s="211"/>
      <c r="D29" s="212"/>
      <c r="E29" s="203"/>
      <c r="F29" s="213"/>
      <c r="G29" s="213"/>
      <c r="H29" s="212"/>
      <c r="I29" s="210"/>
      <c r="J29" s="203"/>
      <c r="K29" s="214"/>
      <c r="L29" s="212"/>
      <c r="M29" s="212"/>
      <c r="N29" s="212"/>
      <c r="O29" s="210"/>
      <c r="P29" s="212"/>
      <c r="Q29" s="203"/>
      <c r="R29" s="212"/>
      <c r="S29" s="214"/>
      <c r="T29" s="213"/>
      <c r="U29" s="212"/>
      <c r="V29" s="212"/>
      <c r="W29" s="214"/>
      <c r="X29" s="213"/>
      <c r="Y29" s="212"/>
      <c r="Z29" s="212"/>
      <c r="AA29" s="210"/>
      <c r="AB29" s="205"/>
      <c r="AC29" s="210"/>
      <c r="AD29" s="212"/>
      <c r="AE29" s="212"/>
      <c r="AF29" s="212"/>
      <c r="AG29" s="212"/>
      <c r="AH29" s="212"/>
      <c r="AI29" s="212"/>
      <c r="AJ29" s="212"/>
      <c r="AK29" s="203"/>
      <c r="AL29" s="212"/>
      <c r="AM29" s="210"/>
      <c r="AN29" s="203"/>
      <c r="AO29" s="213"/>
      <c r="AP29" s="212"/>
      <c r="AQ29" s="214"/>
      <c r="AR29" s="217"/>
      <c r="AS29" s="205"/>
      <c r="AT29" s="212"/>
      <c r="AU29" s="212"/>
      <c r="AV29" s="210"/>
      <c r="AW29" s="205"/>
      <c r="AX29" s="210"/>
      <c r="AY29" s="212"/>
      <c r="AZ29" s="212"/>
      <c r="BA29" s="212"/>
      <c r="BB29" s="212"/>
      <c r="BC29" s="212"/>
      <c r="BD29" s="203"/>
      <c r="BE29" s="210"/>
      <c r="BF29" s="212"/>
      <c r="BG29" s="212"/>
      <c r="BH29" s="203"/>
      <c r="BI29" s="229">
        <f>COUNTIFS(B23:BH23,"7 - *")</f>
        <v>1</v>
      </c>
      <c r="BJ29" s="230"/>
      <c r="BK29" s="216"/>
      <c r="BL29" s="216"/>
      <c r="BM29" s="216"/>
      <c r="BN29" s="216"/>
      <c r="BO29" s="226"/>
    </row>
    <row r="30" spans="1:67" s="215" customFormat="1" x14ac:dyDescent="0.25">
      <c r="A30" s="208" t="s">
        <v>1005</v>
      </c>
      <c r="B30" s="210"/>
      <c r="C30" s="211"/>
      <c r="D30" s="212"/>
      <c r="E30" s="203"/>
      <c r="F30" s="213"/>
      <c r="G30" s="213"/>
      <c r="H30" s="212"/>
      <c r="I30" s="210"/>
      <c r="J30" s="203"/>
      <c r="K30" s="214" t="s">
        <v>1058</v>
      </c>
      <c r="L30" s="212"/>
      <c r="M30" s="212" t="s">
        <v>1030</v>
      </c>
      <c r="N30" s="212" t="s">
        <v>1030</v>
      </c>
      <c r="O30" s="210"/>
      <c r="P30" s="212"/>
      <c r="Q30" s="203"/>
      <c r="R30" s="212"/>
      <c r="S30" s="214"/>
      <c r="T30" s="213"/>
      <c r="U30" s="212"/>
      <c r="V30" s="212"/>
      <c r="W30" s="214"/>
      <c r="X30" s="213"/>
      <c r="Y30" s="212"/>
      <c r="Z30" s="212" t="s">
        <v>1059</v>
      </c>
      <c r="AA30" s="210" t="s">
        <v>1035</v>
      </c>
      <c r="AB30" s="205"/>
      <c r="AC30" s="210"/>
      <c r="AD30" s="212"/>
      <c r="AE30" s="212"/>
      <c r="AF30" s="212"/>
      <c r="AG30" s="212"/>
      <c r="AH30" s="212"/>
      <c r="AI30" s="212"/>
      <c r="AJ30" s="212"/>
      <c r="AK30" s="203"/>
      <c r="AL30" s="212" t="s">
        <v>1050</v>
      </c>
      <c r="AM30" s="210"/>
      <c r="AN30" s="203"/>
      <c r="AO30" s="213"/>
      <c r="AP30" s="212"/>
      <c r="AQ30" s="214"/>
      <c r="AR30" s="217"/>
      <c r="AS30" s="205"/>
      <c r="AT30" s="212"/>
      <c r="AU30" s="212"/>
      <c r="AV30" s="210" t="s">
        <v>1060</v>
      </c>
      <c r="AW30" s="205"/>
      <c r="AX30" s="210"/>
      <c r="AY30" s="212"/>
      <c r="AZ30" s="212"/>
      <c r="BA30" s="212"/>
      <c r="BB30" s="212"/>
      <c r="BC30" s="212"/>
      <c r="BD30" s="203"/>
      <c r="BE30" s="210"/>
      <c r="BF30" s="212"/>
      <c r="BG30" s="212"/>
      <c r="BH30" s="203"/>
      <c r="BI30" s="229">
        <f>COUNTIFS(B30:BH30,"yes - *")</f>
        <v>6</v>
      </c>
      <c r="BJ30" s="230"/>
      <c r="BK30" s="216"/>
      <c r="BL30" s="216"/>
      <c r="BM30" s="216"/>
      <c r="BN30" s="216"/>
      <c r="BO30" s="226"/>
    </row>
    <row r="31" spans="1:67" ht="59.25" customHeight="1" x14ac:dyDescent="0.25">
      <c r="A31" s="89" t="s">
        <v>338</v>
      </c>
      <c r="B31" s="90"/>
      <c r="C31" s="91"/>
      <c r="D31" s="92"/>
      <c r="E31" s="93"/>
      <c r="F31" s="94"/>
      <c r="G31" s="94"/>
      <c r="H31" s="92"/>
      <c r="I31" s="117"/>
      <c r="J31" s="118"/>
      <c r="K31" s="129" t="s">
        <v>330</v>
      </c>
      <c r="L31" s="92"/>
      <c r="M31" s="92"/>
      <c r="N31" s="92"/>
      <c r="O31" s="90"/>
      <c r="P31" s="92"/>
      <c r="Q31" s="93"/>
      <c r="R31" s="92"/>
      <c r="S31" s="129"/>
      <c r="T31" s="94"/>
      <c r="U31" s="92"/>
      <c r="V31" s="92"/>
      <c r="W31" s="129"/>
      <c r="X31" s="92"/>
      <c r="Y31" s="92"/>
      <c r="Z31" s="92"/>
      <c r="AA31" s="90"/>
      <c r="AB31" s="93"/>
      <c r="AC31" s="90"/>
      <c r="AD31" s="92"/>
      <c r="AE31" s="92"/>
      <c r="AF31" s="92"/>
      <c r="AG31" s="92"/>
      <c r="AH31" s="92"/>
      <c r="AI31" s="92"/>
      <c r="AJ31" s="92"/>
      <c r="AK31" s="93"/>
      <c r="AL31" s="92"/>
      <c r="AM31" s="90"/>
      <c r="AN31" s="93"/>
      <c r="AO31" s="94"/>
      <c r="AP31" s="92"/>
      <c r="AQ31" s="129"/>
      <c r="AR31" s="90"/>
      <c r="AS31" s="93"/>
      <c r="AT31" s="92"/>
      <c r="AU31" s="92"/>
      <c r="AV31" s="90"/>
      <c r="AW31" s="93"/>
      <c r="AX31" s="90"/>
      <c r="AY31" s="92"/>
      <c r="AZ31" s="92"/>
      <c r="BA31" s="92"/>
      <c r="BB31" s="92"/>
      <c r="BC31" s="92"/>
      <c r="BD31" s="93"/>
      <c r="BE31" s="90"/>
      <c r="BF31" s="92"/>
      <c r="BG31" s="92"/>
      <c r="BH31" s="93"/>
      <c r="BI31" s="232">
        <f>SUM(BI24:BI30)</f>
        <v>28</v>
      </c>
      <c r="BJ31" s="234">
        <f>SUM(BJ24:BJ30)</f>
        <v>5</v>
      </c>
      <c r="BK31" s="185"/>
      <c r="BL31" s="185"/>
      <c r="BM31" s="185"/>
      <c r="BN31" s="185"/>
      <c r="BO31" s="223"/>
    </row>
    <row r="32" spans="1:67" ht="15" customHeight="1" thickBot="1" x14ac:dyDescent="0.3">
      <c r="A32" s="31" t="s">
        <v>19</v>
      </c>
      <c r="B32" s="49">
        <v>1</v>
      </c>
      <c r="C32" s="77"/>
      <c r="D32" s="32">
        <v>1</v>
      </c>
      <c r="E32" s="50">
        <v>1</v>
      </c>
      <c r="F32" s="83"/>
      <c r="G32" s="281">
        <v>1</v>
      </c>
      <c r="H32" s="83"/>
      <c r="I32" s="49">
        <v>1</v>
      </c>
      <c r="J32" s="136">
        <v>1</v>
      </c>
      <c r="K32" s="130"/>
      <c r="L32" s="32">
        <v>1</v>
      </c>
      <c r="M32" s="65"/>
      <c r="N32" s="65"/>
      <c r="O32" s="49" t="s">
        <v>704</v>
      </c>
      <c r="P32" s="32" t="s">
        <v>705</v>
      </c>
      <c r="Q32" s="50">
        <v>1</v>
      </c>
      <c r="R32" s="32" t="s">
        <v>706</v>
      </c>
      <c r="S32" s="130">
        <v>1</v>
      </c>
      <c r="T32" s="83"/>
      <c r="U32" s="32" t="s">
        <v>707</v>
      </c>
      <c r="V32" s="62" t="s">
        <v>632</v>
      </c>
      <c r="W32" s="130" t="s">
        <v>932</v>
      </c>
      <c r="X32" s="7">
        <v>1</v>
      </c>
      <c r="Y32" s="65"/>
      <c r="Z32" s="32">
        <v>1</v>
      </c>
      <c r="AA32" s="49">
        <v>1</v>
      </c>
      <c r="AB32" s="50">
        <v>1</v>
      </c>
      <c r="AC32" s="49">
        <v>1</v>
      </c>
      <c r="AD32" s="32">
        <v>1</v>
      </c>
      <c r="AE32" s="62" t="s">
        <v>632</v>
      </c>
      <c r="AF32" s="32">
        <v>1</v>
      </c>
      <c r="AG32" s="32">
        <v>1</v>
      </c>
      <c r="AH32" s="32">
        <v>1</v>
      </c>
      <c r="AI32" s="32">
        <v>1</v>
      </c>
      <c r="AJ32" s="62" t="s">
        <v>632</v>
      </c>
      <c r="AK32" s="63">
        <v>1</v>
      </c>
      <c r="AL32" s="83"/>
      <c r="AM32" s="49" t="s">
        <v>708</v>
      </c>
      <c r="AN32" s="50">
        <v>1</v>
      </c>
      <c r="AO32" s="83"/>
      <c r="AP32" s="32" t="s">
        <v>708</v>
      </c>
      <c r="AQ32" s="130">
        <v>1</v>
      </c>
      <c r="AR32" s="49" t="s">
        <v>708</v>
      </c>
      <c r="AS32" s="50">
        <v>1</v>
      </c>
      <c r="AT32" s="32" t="s">
        <v>709</v>
      </c>
      <c r="AU32" s="32" t="s">
        <v>933</v>
      </c>
      <c r="AV32" s="64"/>
      <c r="AW32" s="141"/>
      <c r="AX32" s="49">
        <v>1</v>
      </c>
      <c r="AY32" s="32">
        <v>1</v>
      </c>
      <c r="AZ32" s="62" t="s">
        <v>632</v>
      </c>
      <c r="BA32" s="32" t="s">
        <v>708</v>
      </c>
      <c r="BB32" s="32">
        <v>1</v>
      </c>
      <c r="BC32" s="32">
        <v>1</v>
      </c>
      <c r="BD32" s="63" t="s">
        <v>632</v>
      </c>
      <c r="BE32" s="49">
        <v>1</v>
      </c>
      <c r="BF32" s="32" t="s">
        <v>934</v>
      </c>
      <c r="BG32" s="7" t="s">
        <v>928</v>
      </c>
      <c r="BH32" s="50">
        <v>1</v>
      </c>
      <c r="BK32" s="185" t="s">
        <v>708</v>
      </c>
      <c r="BL32" s="185" t="s">
        <v>935</v>
      </c>
      <c r="BM32" s="185" t="s">
        <v>906</v>
      </c>
      <c r="BN32" s="185" t="s">
        <v>708</v>
      </c>
      <c r="BO32" s="227" t="s">
        <v>1013</v>
      </c>
    </row>
    <row r="33" spans="1:67" ht="15" customHeight="1" thickBot="1" x14ac:dyDescent="0.3">
      <c r="A33" s="31" t="s">
        <v>1091</v>
      </c>
      <c r="C33" s="77"/>
      <c r="D33" s="26">
        <v>3</v>
      </c>
      <c r="E33" s="78">
        <v>3</v>
      </c>
      <c r="F33" s="83"/>
      <c r="G33" s="83">
        <v>3</v>
      </c>
      <c r="H33" s="65"/>
      <c r="I33" s="53">
        <v>3</v>
      </c>
      <c r="J33" s="137">
        <v>3</v>
      </c>
      <c r="K33" s="130"/>
      <c r="L33" s="26">
        <v>4</v>
      </c>
      <c r="M33" s="47"/>
      <c r="N33" s="47"/>
      <c r="O33" s="53" t="s">
        <v>710</v>
      </c>
      <c r="P33" s="26" t="s">
        <v>711</v>
      </c>
      <c r="Q33" s="78">
        <v>4</v>
      </c>
      <c r="R33" s="26" t="s">
        <v>712</v>
      </c>
      <c r="S33" s="128" t="s">
        <v>855</v>
      </c>
      <c r="T33" s="83"/>
      <c r="U33" s="47"/>
      <c r="V33" s="47"/>
      <c r="W33" s="130"/>
      <c r="X33" s="8">
        <v>3</v>
      </c>
      <c r="Y33" s="65"/>
      <c r="Z33" s="32">
        <v>3</v>
      </c>
      <c r="AA33" s="49">
        <v>3</v>
      </c>
      <c r="AB33" s="50">
        <v>3</v>
      </c>
      <c r="AC33" s="53">
        <v>3</v>
      </c>
      <c r="AD33" s="26">
        <v>3</v>
      </c>
      <c r="AE33" s="47"/>
      <c r="AF33" s="26">
        <v>3</v>
      </c>
      <c r="AG33" s="32" t="s">
        <v>713</v>
      </c>
      <c r="AH33" s="26">
        <v>3</v>
      </c>
      <c r="AI33" s="65"/>
      <c r="AJ33" s="47"/>
      <c r="AK33" s="55">
        <v>3</v>
      </c>
      <c r="AL33" s="47"/>
      <c r="AM33" s="49" t="s">
        <v>695</v>
      </c>
      <c r="AN33" s="50"/>
      <c r="AO33" s="83"/>
      <c r="AQ33" s="130"/>
      <c r="AR33" s="53"/>
      <c r="AS33" s="78"/>
      <c r="AT33" s="26"/>
      <c r="AU33" s="26" t="s">
        <v>936</v>
      </c>
      <c r="AV33" s="56"/>
      <c r="AW33" s="141"/>
      <c r="AX33" s="49">
        <v>4</v>
      </c>
      <c r="AY33" s="32">
        <v>3</v>
      </c>
      <c r="AZ33" s="65"/>
      <c r="BA33" s="32" t="s">
        <v>714</v>
      </c>
      <c r="BB33" s="32">
        <v>4</v>
      </c>
      <c r="BC33" s="26">
        <v>5</v>
      </c>
      <c r="BD33" s="55"/>
      <c r="BE33" s="53">
        <v>3</v>
      </c>
      <c r="BF33" s="32"/>
      <c r="BG33" s="32"/>
      <c r="BH33" s="50">
        <v>3</v>
      </c>
      <c r="BK33" s="185" t="s">
        <v>937</v>
      </c>
      <c r="BL33" s="185" t="s">
        <v>938</v>
      </c>
      <c r="BM33" s="185"/>
      <c r="BN33" s="185"/>
      <c r="BO33" s="222"/>
    </row>
    <row r="34" spans="1:67" ht="15" customHeight="1" thickBot="1" x14ac:dyDescent="0.3">
      <c r="A34" s="15" t="s">
        <v>1092</v>
      </c>
      <c r="B34" s="49">
        <v>10</v>
      </c>
      <c r="C34" s="77"/>
      <c r="D34" s="26">
        <v>6</v>
      </c>
      <c r="E34" s="78">
        <v>6</v>
      </c>
      <c r="F34" s="83"/>
      <c r="G34" s="281">
        <v>6</v>
      </c>
      <c r="H34" s="65"/>
      <c r="I34" s="53">
        <v>6</v>
      </c>
      <c r="J34" s="137">
        <v>6</v>
      </c>
      <c r="K34" s="130"/>
      <c r="L34" s="26">
        <v>8</v>
      </c>
      <c r="M34" s="47"/>
      <c r="N34" s="47"/>
      <c r="O34" s="53" t="s">
        <v>716</v>
      </c>
      <c r="P34" s="26" t="s">
        <v>717</v>
      </c>
      <c r="Q34" s="78">
        <v>4</v>
      </c>
      <c r="R34" s="26" t="s">
        <v>718</v>
      </c>
      <c r="S34" s="130">
        <v>6</v>
      </c>
      <c r="T34" s="83"/>
      <c r="U34" s="26" t="s">
        <v>719</v>
      </c>
      <c r="V34" s="47"/>
      <c r="W34" s="130"/>
      <c r="X34" s="8">
        <v>6</v>
      </c>
      <c r="Y34" s="65"/>
      <c r="Z34" s="32">
        <v>6</v>
      </c>
      <c r="AA34" s="53">
        <v>6</v>
      </c>
      <c r="AB34" s="78">
        <v>6</v>
      </c>
      <c r="AC34" s="53">
        <v>6</v>
      </c>
      <c r="AD34" s="26">
        <v>4</v>
      </c>
      <c r="AE34" s="47"/>
      <c r="AF34" s="32">
        <v>6</v>
      </c>
      <c r="AG34" s="32" t="s">
        <v>720</v>
      </c>
      <c r="AH34" s="26">
        <v>6</v>
      </c>
      <c r="AI34" s="32" t="s">
        <v>721</v>
      </c>
      <c r="AJ34" s="47"/>
      <c r="AK34" s="55">
        <v>6</v>
      </c>
      <c r="AL34" s="47"/>
      <c r="AM34" s="49" t="s">
        <v>695</v>
      </c>
      <c r="AN34" s="50"/>
      <c r="AO34" s="83"/>
      <c r="AP34" s="32" t="s">
        <v>715</v>
      </c>
      <c r="AQ34" s="130"/>
      <c r="AR34" s="53"/>
      <c r="AS34" s="78"/>
      <c r="AT34" s="26"/>
      <c r="AU34" s="26" t="s">
        <v>939</v>
      </c>
      <c r="AV34" s="56"/>
      <c r="AW34" s="142"/>
      <c r="AX34" s="53">
        <v>8</v>
      </c>
      <c r="AY34" s="32">
        <v>6</v>
      </c>
      <c r="AZ34" s="65"/>
      <c r="BA34" s="32" t="s">
        <v>722</v>
      </c>
      <c r="BB34" s="32">
        <v>8</v>
      </c>
      <c r="BC34" s="26">
        <v>8</v>
      </c>
      <c r="BD34" s="55"/>
      <c r="BE34" s="53">
        <v>6</v>
      </c>
      <c r="BF34" s="32"/>
      <c r="BG34" s="32"/>
      <c r="BH34" s="50">
        <v>6</v>
      </c>
      <c r="BK34" s="185" t="s">
        <v>940</v>
      </c>
      <c r="BL34" s="185" t="s">
        <v>941</v>
      </c>
      <c r="BM34" s="185"/>
      <c r="BN34" s="185">
        <v>6</v>
      </c>
      <c r="BO34" s="222"/>
    </row>
    <row r="35" spans="1:67" ht="45" x14ac:dyDescent="0.25">
      <c r="A35" s="15"/>
      <c r="B35" s="64"/>
      <c r="C35" s="77"/>
      <c r="D35" s="26" t="s">
        <v>723</v>
      </c>
      <c r="E35" s="67"/>
      <c r="F35" s="83"/>
      <c r="G35" s="83"/>
      <c r="H35" s="32" t="s">
        <v>147</v>
      </c>
      <c r="I35" s="64"/>
      <c r="J35" s="134"/>
      <c r="K35" s="130" t="s">
        <v>847</v>
      </c>
      <c r="L35" s="47"/>
      <c r="M35" s="32" t="s">
        <v>724</v>
      </c>
      <c r="N35" s="26" t="s">
        <v>725</v>
      </c>
      <c r="O35" s="49" t="s">
        <v>726</v>
      </c>
      <c r="P35" s="32" t="s">
        <v>727</v>
      </c>
      <c r="Q35" s="50" t="s">
        <v>251</v>
      </c>
      <c r="R35" s="65"/>
      <c r="S35" s="130" t="s">
        <v>852</v>
      </c>
      <c r="T35" s="83"/>
      <c r="U35" s="48"/>
      <c r="V35" s="47"/>
      <c r="W35" s="128" t="s">
        <v>859</v>
      </c>
      <c r="X35" s="83"/>
      <c r="Y35" s="32" t="s">
        <v>111</v>
      </c>
      <c r="Z35" s="32" t="s">
        <v>728</v>
      </c>
      <c r="AA35" s="64"/>
      <c r="AB35" s="141"/>
      <c r="AC35" s="64"/>
      <c r="AD35" s="65"/>
      <c r="AE35" s="65"/>
      <c r="AF35" s="65"/>
      <c r="AG35" s="32" t="s">
        <v>729</v>
      </c>
      <c r="AH35" s="32" t="s">
        <v>246</v>
      </c>
      <c r="AI35" s="65"/>
      <c r="AJ35" s="65"/>
      <c r="AK35" s="55"/>
      <c r="AL35" s="32" t="s">
        <v>164</v>
      </c>
      <c r="AM35" s="49" t="s">
        <v>240</v>
      </c>
      <c r="AN35" s="50"/>
      <c r="AO35" s="39" t="s">
        <v>1119</v>
      </c>
      <c r="AP35" s="65"/>
      <c r="AQ35" s="130"/>
      <c r="AR35" s="49" t="s">
        <v>154</v>
      </c>
      <c r="AS35" s="50" t="s">
        <v>874</v>
      </c>
      <c r="AT35" s="65"/>
      <c r="AU35" s="37" t="s">
        <v>988</v>
      </c>
      <c r="AV35" s="49" t="s">
        <v>730</v>
      </c>
      <c r="AW35" s="50" t="s">
        <v>892</v>
      </c>
      <c r="AX35" s="66"/>
      <c r="AY35" s="65"/>
      <c r="AZ35" s="65"/>
      <c r="BA35" s="65"/>
      <c r="BB35" s="65"/>
      <c r="BC35" s="65"/>
      <c r="BD35" s="55"/>
      <c r="BE35" s="49" t="s">
        <v>731</v>
      </c>
      <c r="BF35" s="32"/>
      <c r="BG35" s="32"/>
      <c r="BH35" s="55"/>
      <c r="BK35" s="185"/>
      <c r="BL35" s="185"/>
      <c r="BM35" s="185"/>
      <c r="BN35" s="185" t="s">
        <v>911</v>
      </c>
      <c r="BO35" s="222"/>
    </row>
    <row r="36" spans="1:67" s="215" customFormat="1" x14ac:dyDescent="0.25">
      <c r="A36" s="208"/>
      <c r="B36" s="198"/>
      <c r="C36" s="235"/>
      <c r="D36" s="199"/>
      <c r="E36" s="207"/>
      <c r="F36" s="236"/>
      <c r="G36" s="236"/>
      <c r="H36" s="199"/>
      <c r="I36" s="198"/>
      <c r="J36" s="203"/>
      <c r="K36" s="237"/>
      <c r="L36" s="201"/>
      <c r="M36" s="199"/>
      <c r="N36" s="199"/>
      <c r="O36" s="197"/>
      <c r="P36" s="199"/>
      <c r="Q36" s="200"/>
      <c r="R36" s="201"/>
      <c r="S36" s="237"/>
      <c r="T36" s="236"/>
      <c r="U36" s="201"/>
      <c r="V36" s="201"/>
      <c r="W36" s="214"/>
      <c r="X36" s="236"/>
      <c r="Y36" s="199"/>
      <c r="Z36" s="199"/>
      <c r="AA36" s="198"/>
      <c r="AB36" s="238"/>
      <c r="AC36" s="198"/>
      <c r="AD36" s="201"/>
      <c r="AE36" s="201"/>
      <c r="AF36" s="201"/>
      <c r="AG36" s="199"/>
      <c r="AH36" s="199"/>
      <c r="AI36" s="201"/>
      <c r="AJ36" s="201"/>
      <c r="AK36" s="207"/>
      <c r="AL36" s="199"/>
      <c r="AM36" s="197"/>
      <c r="AN36" s="200"/>
      <c r="AO36" s="236"/>
      <c r="AP36" s="201"/>
      <c r="AQ36" s="237"/>
      <c r="AR36" s="197"/>
      <c r="AS36" s="200"/>
      <c r="AT36" s="201"/>
      <c r="AU36" s="212"/>
      <c r="AV36" s="197"/>
      <c r="AW36" s="200"/>
      <c r="AX36" s="239"/>
      <c r="AY36" s="201"/>
      <c r="AZ36" s="201"/>
      <c r="BA36" s="201"/>
      <c r="BB36" s="201"/>
      <c r="BC36" s="201"/>
      <c r="BD36" s="207"/>
      <c r="BE36" s="197"/>
      <c r="BF36" s="199"/>
      <c r="BG36" s="199"/>
      <c r="BH36" s="207"/>
      <c r="BI36" s="229"/>
      <c r="BJ36" s="228"/>
      <c r="BK36" s="216"/>
      <c r="BL36" s="216"/>
      <c r="BM36" s="216"/>
      <c r="BN36" s="216"/>
      <c r="BO36" s="226"/>
    </row>
    <row r="37" spans="1:67" s="215" customFormat="1" x14ac:dyDescent="0.25">
      <c r="A37" s="208"/>
      <c r="B37" s="198"/>
      <c r="C37" s="235"/>
      <c r="D37" s="199"/>
      <c r="E37" s="207"/>
      <c r="F37" s="236"/>
      <c r="G37" s="236"/>
      <c r="H37" s="199"/>
      <c r="I37" s="198"/>
      <c r="J37" s="203"/>
      <c r="K37" s="237"/>
      <c r="L37" s="201"/>
      <c r="M37" s="199"/>
      <c r="N37" s="199"/>
      <c r="O37" s="197"/>
      <c r="P37" s="199"/>
      <c r="Q37" s="200"/>
      <c r="R37" s="201"/>
      <c r="S37" s="237"/>
      <c r="T37" s="236"/>
      <c r="U37" s="201"/>
      <c r="V37" s="201"/>
      <c r="W37" s="214"/>
      <c r="X37" s="236"/>
      <c r="Y37" s="199"/>
      <c r="Z37" s="199"/>
      <c r="AA37" s="198"/>
      <c r="AB37" s="238"/>
      <c r="AC37" s="198"/>
      <c r="AD37" s="201"/>
      <c r="AE37" s="201"/>
      <c r="AF37" s="201"/>
      <c r="AG37" s="199"/>
      <c r="AH37" s="199"/>
      <c r="AI37" s="201"/>
      <c r="AJ37" s="201"/>
      <c r="AK37" s="207"/>
      <c r="AL37" s="199"/>
      <c r="AM37" s="197"/>
      <c r="AN37" s="200"/>
      <c r="AO37" s="236"/>
      <c r="AP37" s="201"/>
      <c r="AQ37" s="237"/>
      <c r="AR37" s="197"/>
      <c r="AS37" s="200"/>
      <c r="AT37" s="201"/>
      <c r="AU37" s="212"/>
      <c r="AV37" s="197"/>
      <c r="AW37" s="200"/>
      <c r="AX37" s="239"/>
      <c r="AY37" s="201"/>
      <c r="AZ37" s="201"/>
      <c r="BA37" s="201"/>
      <c r="BB37" s="201"/>
      <c r="BC37" s="201"/>
      <c r="BD37" s="207"/>
      <c r="BE37" s="197"/>
      <c r="BF37" s="199"/>
      <c r="BG37" s="199"/>
      <c r="BH37" s="207"/>
      <c r="BI37" s="229"/>
      <c r="BJ37" s="228"/>
      <c r="BK37" s="216"/>
      <c r="BL37" s="216"/>
      <c r="BM37" s="216"/>
      <c r="BN37" s="216"/>
      <c r="BO37" s="226"/>
    </row>
    <row r="38" spans="1:67" s="215" customFormat="1" x14ac:dyDescent="0.25">
      <c r="A38" s="208"/>
      <c r="B38" s="210"/>
      <c r="C38" s="211"/>
      <c r="D38" s="240"/>
      <c r="E38" s="203"/>
      <c r="F38" s="213"/>
      <c r="G38" s="213"/>
      <c r="H38" s="212"/>
      <c r="I38" s="210"/>
      <c r="J38" s="203"/>
      <c r="K38" s="214"/>
      <c r="L38" s="212"/>
      <c r="M38" s="212"/>
      <c r="N38" s="212"/>
      <c r="O38" s="210"/>
      <c r="P38" s="212"/>
      <c r="Q38" s="203"/>
      <c r="R38" s="212"/>
      <c r="S38" s="214"/>
      <c r="T38" s="213"/>
      <c r="U38" s="212"/>
      <c r="V38" s="212"/>
      <c r="W38" s="214"/>
      <c r="X38" s="213"/>
      <c r="Y38" s="212"/>
      <c r="Z38" s="240"/>
      <c r="AA38" s="210"/>
      <c r="AB38" s="205"/>
      <c r="AC38" s="210"/>
      <c r="AD38" s="212"/>
      <c r="AE38" s="212"/>
      <c r="AF38" s="212"/>
      <c r="AG38" s="212"/>
      <c r="AH38" s="212"/>
      <c r="AI38" s="212"/>
      <c r="AJ38" s="212"/>
      <c r="AK38" s="203"/>
      <c r="AL38" s="212"/>
      <c r="AM38" s="210"/>
      <c r="AN38" s="203"/>
      <c r="AO38" s="213"/>
      <c r="AP38" s="212"/>
      <c r="AQ38" s="214"/>
      <c r="AR38" s="210"/>
      <c r="AS38" s="205"/>
      <c r="AT38" s="212"/>
      <c r="AU38" s="212"/>
      <c r="AV38" s="210"/>
      <c r="AW38" s="205"/>
      <c r="AX38" s="197"/>
      <c r="AY38" s="212"/>
      <c r="AZ38" s="212"/>
      <c r="BA38" s="212"/>
      <c r="BB38" s="212"/>
      <c r="BC38" s="212"/>
      <c r="BD38" s="203"/>
      <c r="BE38" s="210"/>
      <c r="BF38" s="212"/>
      <c r="BG38" s="212"/>
      <c r="BH38" s="203"/>
      <c r="BI38" s="229"/>
      <c r="BJ38" s="228"/>
      <c r="BK38" s="216"/>
      <c r="BL38" s="216"/>
      <c r="BM38" s="216"/>
      <c r="BN38" s="216"/>
      <c r="BO38" s="226"/>
    </row>
    <row r="39" spans="1:67" ht="41.25" customHeight="1" x14ac:dyDescent="0.25">
      <c r="A39" s="89" t="s">
        <v>343</v>
      </c>
      <c r="B39" s="90"/>
      <c r="C39" s="91"/>
      <c r="D39" s="92"/>
      <c r="E39" s="93"/>
      <c r="F39" s="94"/>
      <c r="G39" s="94"/>
      <c r="H39" s="92"/>
      <c r="I39" s="117"/>
      <c r="J39" s="118"/>
      <c r="K39" s="129"/>
      <c r="L39" s="92"/>
      <c r="M39" s="92"/>
      <c r="N39" s="92"/>
      <c r="O39" s="90"/>
      <c r="P39" s="92"/>
      <c r="Q39" s="93"/>
      <c r="R39" s="92"/>
      <c r="S39" s="129"/>
      <c r="T39" s="94"/>
      <c r="U39" s="92"/>
      <c r="V39" s="92"/>
      <c r="W39" s="129"/>
      <c r="X39" s="92"/>
      <c r="Y39" s="92"/>
      <c r="Z39" s="92"/>
      <c r="AA39" s="90"/>
      <c r="AB39" s="93"/>
      <c r="AC39" s="90"/>
      <c r="AD39" s="92"/>
      <c r="AE39" s="92"/>
      <c r="AF39" s="92"/>
      <c r="AG39" s="92"/>
      <c r="AH39" s="92"/>
      <c r="AI39" s="92"/>
      <c r="AJ39" s="92"/>
      <c r="AK39" s="93"/>
      <c r="AL39" s="92"/>
      <c r="AM39" s="90"/>
      <c r="AN39" s="93"/>
      <c r="AO39" s="94"/>
      <c r="AP39" s="92"/>
      <c r="AQ39" s="129"/>
      <c r="AR39" s="90"/>
      <c r="AS39" s="93"/>
      <c r="AT39" s="92"/>
      <c r="AU39" s="92"/>
      <c r="AV39" s="90"/>
      <c r="AW39" s="93"/>
      <c r="AX39" s="90"/>
      <c r="AY39" s="92"/>
      <c r="AZ39" s="92"/>
      <c r="BA39" s="92"/>
      <c r="BB39" s="92"/>
      <c r="BC39" s="92"/>
      <c r="BD39" s="93"/>
      <c r="BE39" s="90"/>
      <c r="BF39" s="92"/>
      <c r="BG39" s="92"/>
      <c r="BH39" s="93"/>
      <c r="BK39" s="185"/>
      <c r="BL39" s="185"/>
      <c r="BM39" s="185"/>
      <c r="BN39" s="185"/>
      <c r="BO39" s="223"/>
    </row>
    <row r="40" spans="1:67" ht="19.5" thickBot="1" x14ac:dyDescent="0.3">
      <c r="A40" s="24"/>
      <c r="B40" s="49" t="s">
        <v>24</v>
      </c>
      <c r="C40" s="2"/>
      <c r="D40" s="32" t="s">
        <v>25</v>
      </c>
      <c r="E40" s="50" t="s">
        <v>24</v>
      </c>
      <c r="F40" s="39"/>
      <c r="G40" s="281" t="s">
        <v>25</v>
      </c>
      <c r="H40" s="32" t="s">
        <v>25</v>
      </c>
      <c r="I40" s="119" t="s">
        <v>24</v>
      </c>
      <c r="J40" s="133" t="s">
        <v>25</v>
      </c>
      <c r="K40" s="128" t="s">
        <v>25</v>
      </c>
      <c r="L40" s="32" t="s">
        <v>25</v>
      </c>
      <c r="M40" s="32" t="s">
        <v>25</v>
      </c>
      <c r="N40" s="32" t="s">
        <v>24</v>
      </c>
      <c r="O40" s="49" t="s">
        <v>24</v>
      </c>
      <c r="P40" s="32" t="s">
        <v>25</v>
      </c>
      <c r="Q40" s="50" t="s">
        <v>25</v>
      </c>
      <c r="R40" s="32" t="s">
        <v>25</v>
      </c>
      <c r="S40" s="128" t="s">
        <v>24</v>
      </c>
      <c r="T40" s="39"/>
      <c r="U40" s="32" t="s">
        <v>25</v>
      </c>
      <c r="V40" s="62" t="s">
        <v>632</v>
      </c>
      <c r="W40" s="128" t="s">
        <v>24</v>
      </c>
      <c r="X40" s="7" t="s">
        <v>24</v>
      </c>
      <c r="Y40" s="32" t="s">
        <v>25</v>
      </c>
      <c r="Z40" s="32" t="s">
        <v>25</v>
      </c>
      <c r="AA40" s="49" t="s">
        <v>25</v>
      </c>
      <c r="AB40" s="50" t="s">
        <v>25</v>
      </c>
      <c r="AC40" s="49" t="s">
        <v>24</v>
      </c>
      <c r="AD40" s="32" t="s">
        <v>24</v>
      </c>
      <c r="AE40" s="62" t="s">
        <v>632</v>
      </c>
      <c r="AF40" s="32" t="s">
        <v>25</v>
      </c>
      <c r="AG40" s="32" t="s">
        <v>24</v>
      </c>
      <c r="AH40" s="32" t="s">
        <v>24</v>
      </c>
      <c r="AI40" s="32" t="s">
        <v>25</v>
      </c>
      <c r="AJ40" s="32" t="s">
        <v>24</v>
      </c>
      <c r="AK40" s="63" t="s">
        <v>24</v>
      </c>
      <c r="AL40" s="32" t="s">
        <v>24</v>
      </c>
      <c r="AM40" s="49" t="s">
        <v>25</v>
      </c>
      <c r="AN40" s="50" t="s">
        <v>25</v>
      </c>
      <c r="AO40" s="281" t="s">
        <v>25</v>
      </c>
      <c r="AP40" s="32" t="s">
        <v>24</v>
      </c>
      <c r="AQ40" s="128" t="s">
        <v>24</v>
      </c>
      <c r="AR40" s="49" t="s">
        <v>24</v>
      </c>
      <c r="AS40" s="50" t="s">
        <v>25</v>
      </c>
      <c r="AT40" s="32" t="s">
        <v>25</v>
      </c>
      <c r="AU40" s="32" t="s">
        <v>24</v>
      </c>
      <c r="AV40" s="49" t="s">
        <v>25</v>
      </c>
      <c r="AW40" s="50" t="s">
        <v>25</v>
      </c>
      <c r="AX40" s="49" t="s">
        <v>24</v>
      </c>
      <c r="AY40" s="32" t="s">
        <v>24</v>
      </c>
      <c r="AZ40" s="62" t="s">
        <v>632</v>
      </c>
      <c r="BA40" s="32" t="s">
        <v>25</v>
      </c>
      <c r="BB40" s="32" t="s">
        <v>24</v>
      </c>
      <c r="BC40" s="32" t="s">
        <v>25</v>
      </c>
      <c r="BD40" s="63" t="s">
        <v>632</v>
      </c>
      <c r="BE40" s="49" t="s">
        <v>24</v>
      </c>
      <c r="BF40" s="32" t="s">
        <v>25</v>
      </c>
      <c r="BG40" s="7" t="s">
        <v>25</v>
      </c>
      <c r="BH40" s="50" t="s">
        <v>25</v>
      </c>
      <c r="BK40" s="185" t="s">
        <v>25</v>
      </c>
      <c r="BL40" s="185" t="s">
        <v>24</v>
      </c>
      <c r="BM40" s="185" t="s">
        <v>25</v>
      </c>
      <c r="BN40" s="185" t="s">
        <v>24</v>
      </c>
      <c r="BO40" s="224" t="s">
        <v>25</v>
      </c>
    </row>
    <row r="41" spans="1:67" s="15" customFormat="1" ht="263.25" customHeight="1" x14ac:dyDescent="0.2">
      <c r="A41" s="30" t="s">
        <v>26</v>
      </c>
      <c r="B41" s="53" t="s">
        <v>86</v>
      </c>
      <c r="C41" s="64"/>
      <c r="D41" s="65"/>
      <c r="E41" s="50" t="s">
        <v>75</v>
      </c>
      <c r="F41" s="65"/>
      <c r="G41" s="115" t="s">
        <v>1264</v>
      </c>
      <c r="H41" s="65"/>
      <c r="I41" s="167" t="s">
        <v>666</v>
      </c>
      <c r="J41" s="135"/>
      <c r="K41" s="168" t="s">
        <v>848</v>
      </c>
      <c r="L41" s="32" t="s">
        <v>228</v>
      </c>
      <c r="M41" s="32" t="s">
        <v>142</v>
      </c>
      <c r="N41" s="26" t="s">
        <v>667</v>
      </c>
      <c r="O41" s="49" t="s">
        <v>668</v>
      </c>
      <c r="P41" s="47"/>
      <c r="Q41" s="151"/>
      <c r="R41" s="32" t="s">
        <v>669</v>
      </c>
      <c r="S41" s="115" t="s">
        <v>856</v>
      </c>
      <c r="T41" s="65"/>
      <c r="U41" s="32" t="s">
        <v>229</v>
      </c>
      <c r="V41" s="47"/>
      <c r="W41" s="115" t="s">
        <v>860</v>
      </c>
      <c r="X41" s="8" t="s">
        <v>1003</v>
      </c>
      <c r="Y41" s="65"/>
      <c r="Z41" s="32" t="s">
        <v>77</v>
      </c>
      <c r="AA41" s="56"/>
      <c r="AB41" s="142"/>
      <c r="AC41" s="53" t="s">
        <v>258</v>
      </c>
      <c r="AD41" s="47"/>
      <c r="AE41" s="65"/>
      <c r="AF41" s="26" t="s">
        <v>134</v>
      </c>
      <c r="AG41" s="32" t="s">
        <v>670</v>
      </c>
      <c r="AH41" s="26" t="s">
        <v>247</v>
      </c>
      <c r="AI41" s="32" t="s">
        <v>125</v>
      </c>
      <c r="AJ41" s="32" t="s">
        <v>98</v>
      </c>
      <c r="AK41" s="140" t="s">
        <v>870</v>
      </c>
      <c r="AL41" s="47"/>
      <c r="AM41" s="49" t="s">
        <v>241</v>
      </c>
      <c r="AN41" s="50"/>
      <c r="AO41" s="65"/>
      <c r="AP41" s="26" t="s">
        <v>226</v>
      </c>
      <c r="AQ41" s="115" t="s">
        <v>987</v>
      </c>
      <c r="AR41" s="53" t="s">
        <v>155</v>
      </c>
      <c r="AS41" s="78" t="s">
        <v>882</v>
      </c>
      <c r="AT41" s="47"/>
      <c r="AU41" s="37" t="s">
        <v>881</v>
      </c>
      <c r="AV41" s="49" t="s">
        <v>671</v>
      </c>
      <c r="AW41" s="50" t="s">
        <v>893</v>
      </c>
      <c r="AX41" s="56"/>
      <c r="AY41" s="65"/>
      <c r="AZ41" s="65"/>
      <c r="BA41" s="32" t="s">
        <v>232</v>
      </c>
      <c r="BB41" s="26" t="s">
        <v>236</v>
      </c>
      <c r="BC41" s="47"/>
      <c r="BD41" s="67"/>
      <c r="BE41" s="56"/>
      <c r="BF41" s="115" t="s">
        <v>990</v>
      </c>
      <c r="BG41" s="169" t="s">
        <v>929</v>
      </c>
      <c r="BH41" s="50" t="s">
        <v>78</v>
      </c>
      <c r="BI41" s="229"/>
      <c r="BJ41" s="230"/>
      <c r="BK41" s="186"/>
      <c r="BL41" s="186" t="s">
        <v>901</v>
      </c>
      <c r="BM41" s="186" t="s">
        <v>907</v>
      </c>
      <c r="BN41" s="186" t="s">
        <v>912</v>
      </c>
      <c r="BO41" s="224" t="s">
        <v>1020</v>
      </c>
    </row>
    <row r="42" spans="1:67" s="215" customFormat="1" x14ac:dyDescent="0.25">
      <c r="A42" s="208" t="s">
        <v>24</v>
      </c>
      <c r="B42" s="197" t="s">
        <v>1124</v>
      </c>
      <c r="C42" s="211"/>
      <c r="D42" s="199"/>
      <c r="E42" s="200" t="s">
        <v>1281</v>
      </c>
      <c r="F42" s="213"/>
      <c r="G42" s="213" t="s">
        <v>1261</v>
      </c>
      <c r="H42" s="199" t="s">
        <v>1160</v>
      </c>
      <c r="I42" s="267"/>
      <c r="J42" s="268" t="s">
        <v>1161</v>
      </c>
      <c r="K42" s="214" t="s">
        <v>1162</v>
      </c>
      <c r="L42" s="199" t="s">
        <v>1163</v>
      </c>
      <c r="M42" s="199" t="s">
        <v>1164</v>
      </c>
      <c r="N42" s="199" t="s">
        <v>1047</v>
      </c>
      <c r="O42" s="197"/>
      <c r="P42" s="199" t="s">
        <v>1165</v>
      </c>
      <c r="Q42" s="200"/>
      <c r="R42" s="199" t="s">
        <v>1166</v>
      </c>
      <c r="S42" s="214" t="s">
        <v>1049</v>
      </c>
      <c r="T42" s="213"/>
      <c r="U42" s="199" t="s">
        <v>1167</v>
      </c>
      <c r="V42" s="264" t="s">
        <v>632</v>
      </c>
      <c r="W42" s="214" t="s">
        <v>1034</v>
      </c>
      <c r="X42" s="265" t="s">
        <v>1033</v>
      </c>
      <c r="Y42" s="199" t="s">
        <v>1168</v>
      </c>
      <c r="Z42" s="199" t="s">
        <v>1169</v>
      </c>
      <c r="AA42" s="197"/>
      <c r="AB42" s="200" t="s">
        <v>1170</v>
      </c>
      <c r="AC42" s="197" t="s">
        <v>1171</v>
      </c>
      <c r="AD42" s="199"/>
      <c r="AE42" s="264"/>
      <c r="AF42" s="199"/>
      <c r="AG42" s="199"/>
      <c r="AH42" s="199"/>
      <c r="AI42" s="199"/>
      <c r="AJ42" s="199"/>
      <c r="AK42" s="266"/>
      <c r="AL42" s="199" t="s">
        <v>1172</v>
      </c>
      <c r="AM42" s="197" t="s">
        <v>1173</v>
      </c>
      <c r="AN42" s="200"/>
      <c r="AO42" s="213" t="s">
        <v>1174</v>
      </c>
      <c r="AP42" s="199" t="s">
        <v>1039</v>
      </c>
      <c r="AQ42" s="214" t="s">
        <v>1042</v>
      </c>
      <c r="AR42" s="269"/>
      <c r="AS42" s="270" t="s">
        <v>1175</v>
      </c>
      <c r="AT42" s="271"/>
      <c r="AU42" s="271" t="s">
        <v>1040</v>
      </c>
      <c r="AV42" s="197"/>
      <c r="AW42" s="200" t="s">
        <v>1176</v>
      </c>
      <c r="AX42" s="269"/>
      <c r="AY42" s="271"/>
      <c r="AZ42" s="272"/>
      <c r="BA42" s="271"/>
      <c r="BB42" s="271"/>
      <c r="BC42" s="271" t="s">
        <v>1177</v>
      </c>
      <c r="BD42" s="273"/>
      <c r="BE42" s="197"/>
      <c r="BF42" s="199"/>
      <c r="BG42" s="265" t="s">
        <v>1178</v>
      </c>
      <c r="BH42" s="200"/>
      <c r="BI42" s="229">
        <f>COUNTIFS(B42:BH42,"Yes*")</f>
        <v>10</v>
      </c>
      <c r="BJ42" s="230">
        <f>COUNTIFS(BK42:BO42,"Yes*")</f>
        <v>2</v>
      </c>
      <c r="BK42" s="216" t="s">
        <v>25</v>
      </c>
      <c r="BL42" s="216" t="s">
        <v>24</v>
      </c>
      <c r="BM42" s="216" t="s">
        <v>25</v>
      </c>
      <c r="BN42" s="216" t="s">
        <v>24</v>
      </c>
      <c r="BO42" s="226" t="s">
        <v>25</v>
      </c>
    </row>
    <row r="43" spans="1:67" s="215" customFormat="1" x14ac:dyDescent="0.25">
      <c r="A43" s="208" t="s">
        <v>25</v>
      </c>
      <c r="B43" s="210"/>
      <c r="C43" s="211"/>
      <c r="D43" s="262"/>
      <c r="E43" s="203"/>
      <c r="F43" s="213"/>
      <c r="G43" s="213"/>
      <c r="H43" s="212"/>
      <c r="I43" s="210"/>
      <c r="J43" s="203"/>
      <c r="K43" s="214"/>
      <c r="L43" s="212"/>
      <c r="M43" s="212"/>
      <c r="N43" s="212"/>
      <c r="O43" s="210"/>
      <c r="P43" s="212"/>
      <c r="Q43" s="203"/>
      <c r="R43" s="212"/>
      <c r="S43" s="214"/>
      <c r="T43" s="213"/>
      <c r="U43" s="212"/>
      <c r="V43" s="212"/>
      <c r="W43" s="214"/>
      <c r="X43" s="213"/>
      <c r="Y43" s="212"/>
      <c r="Z43" s="212"/>
      <c r="AA43" s="210"/>
      <c r="AB43" s="205"/>
      <c r="AC43" s="210"/>
      <c r="AD43" s="212"/>
      <c r="AE43" s="212"/>
      <c r="AF43" s="212"/>
      <c r="AG43" s="212"/>
      <c r="AH43" s="212"/>
      <c r="AI43" s="212"/>
      <c r="AJ43" s="212"/>
      <c r="AK43" s="203"/>
      <c r="AL43" s="212"/>
      <c r="AM43" s="210"/>
      <c r="AN43" s="203"/>
      <c r="AO43" s="213"/>
      <c r="AP43" s="212"/>
      <c r="AQ43" s="214"/>
      <c r="AR43" s="210"/>
      <c r="AS43" s="205"/>
      <c r="AT43" s="212"/>
      <c r="AU43" s="212"/>
      <c r="AV43" s="210"/>
      <c r="AW43" s="205"/>
      <c r="AX43" s="210"/>
      <c r="AY43" s="212"/>
      <c r="AZ43" s="212"/>
      <c r="BA43" s="212"/>
      <c r="BB43" s="212"/>
      <c r="BC43" s="212"/>
      <c r="BD43" s="203"/>
      <c r="BE43" s="210"/>
      <c r="BF43" s="212"/>
      <c r="BG43" s="212"/>
      <c r="BH43" s="203"/>
      <c r="BI43" s="229">
        <f>COUNTIFS(B42:BH42,"No*")</f>
        <v>19</v>
      </c>
      <c r="BJ43" s="230">
        <f>COUNTIFS(BK42:BO42,"no")</f>
        <v>3</v>
      </c>
      <c r="BK43" s="216"/>
      <c r="BL43" s="216"/>
      <c r="BM43" s="216"/>
      <c r="BN43" s="216"/>
      <c r="BO43" s="226"/>
    </row>
    <row r="44" spans="1:67" ht="42" customHeight="1" x14ac:dyDescent="0.25">
      <c r="A44" s="89" t="s">
        <v>344</v>
      </c>
      <c r="B44" s="90"/>
      <c r="C44" s="91"/>
      <c r="D44" s="92"/>
      <c r="E44" s="93"/>
      <c r="F44" s="94"/>
      <c r="G44" s="94"/>
      <c r="H44" s="92"/>
      <c r="I44" s="117"/>
      <c r="J44" s="118"/>
      <c r="K44" s="129"/>
      <c r="L44" s="92"/>
      <c r="M44" s="92"/>
      <c r="N44" s="92"/>
      <c r="O44" s="90"/>
      <c r="P44" s="92"/>
      <c r="Q44" s="93"/>
      <c r="R44" s="95"/>
      <c r="S44" s="129"/>
      <c r="T44" s="94"/>
      <c r="U44" s="92"/>
      <c r="V44" s="92"/>
      <c r="W44" s="129"/>
      <c r="X44" s="92"/>
      <c r="Y44" s="92"/>
      <c r="Z44" s="92"/>
      <c r="AA44" s="90"/>
      <c r="AB44" s="93"/>
      <c r="AC44" s="90"/>
      <c r="AD44" s="92"/>
      <c r="AE44" s="92"/>
      <c r="AF44" s="92"/>
      <c r="AG44" s="92"/>
      <c r="AH44" s="92"/>
      <c r="AI44" s="92"/>
      <c r="AJ44" s="92"/>
      <c r="AK44" s="93"/>
      <c r="AL44" s="92"/>
      <c r="AM44" s="90"/>
      <c r="AN44" s="93"/>
      <c r="AO44" s="94"/>
      <c r="AP44" s="92"/>
      <c r="AQ44" s="129"/>
      <c r="AR44" s="90"/>
      <c r="AS44" s="93"/>
      <c r="AT44" s="92"/>
      <c r="AU44" s="92"/>
      <c r="AV44" s="90"/>
      <c r="AW44" s="93"/>
      <c r="AX44" s="90"/>
      <c r="AY44" s="92"/>
      <c r="AZ44" s="92"/>
      <c r="BA44" s="92"/>
      <c r="BB44" s="92"/>
      <c r="BC44" s="92"/>
      <c r="BD44" s="93"/>
      <c r="BE44" s="90"/>
      <c r="BF44" s="92"/>
      <c r="BG44" s="92"/>
      <c r="BH44" s="93"/>
      <c r="BK44" s="185"/>
      <c r="BL44" s="185"/>
      <c r="BM44" s="185"/>
      <c r="BN44" s="185"/>
      <c r="BO44" s="223"/>
    </row>
    <row r="45" spans="1:67" s="166" customFormat="1" ht="30.75" thickBot="1" x14ac:dyDescent="0.3">
      <c r="A45" s="172"/>
      <c r="B45" s="163" t="s">
        <v>29</v>
      </c>
      <c r="C45" s="173"/>
      <c r="D45" s="161" t="s">
        <v>33</v>
      </c>
      <c r="E45" s="159" t="s">
        <v>28</v>
      </c>
      <c r="F45" s="165"/>
      <c r="G45" s="282" t="s">
        <v>1265</v>
      </c>
      <c r="H45" s="161" t="s">
        <v>30</v>
      </c>
      <c r="I45" s="174" t="s">
        <v>31</v>
      </c>
      <c r="J45" s="175" t="s">
        <v>28</v>
      </c>
      <c r="K45" s="128" t="s">
        <v>28</v>
      </c>
      <c r="L45" s="161" t="s">
        <v>28</v>
      </c>
      <c r="M45" s="161" t="s">
        <v>28</v>
      </c>
      <c r="N45" s="161" t="s">
        <v>33</v>
      </c>
      <c r="O45" s="163" t="s">
        <v>28</v>
      </c>
      <c r="P45" s="161" t="s">
        <v>30</v>
      </c>
      <c r="Q45" s="159" t="s">
        <v>33</v>
      </c>
      <c r="R45" s="161" t="s">
        <v>30</v>
      </c>
      <c r="S45" s="128" t="s">
        <v>29</v>
      </c>
      <c r="T45" s="165"/>
      <c r="U45" s="161" t="s">
        <v>29</v>
      </c>
      <c r="V45" s="176" t="s">
        <v>632</v>
      </c>
      <c r="W45" s="128" t="s">
        <v>28</v>
      </c>
      <c r="X45" s="7" t="s">
        <v>30</v>
      </c>
      <c r="Y45" s="161" t="s">
        <v>30</v>
      </c>
      <c r="Z45" s="161" t="s">
        <v>28</v>
      </c>
      <c r="AA45" s="163" t="s">
        <v>28</v>
      </c>
      <c r="AB45" s="159" t="s">
        <v>28</v>
      </c>
      <c r="AC45" s="163" t="s">
        <v>30</v>
      </c>
      <c r="AD45" s="161" t="s">
        <v>30</v>
      </c>
      <c r="AE45" s="176" t="s">
        <v>632</v>
      </c>
      <c r="AF45" s="161" t="s">
        <v>30</v>
      </c>
      <c r="AG45" s="161" t="s">
        <v>30</v>
      </c>
      <c r="AH45" s="161" t="s">
        <v>30</v>
      </c>
      <c r="AI45" s="161" t="s">
        <v>30</v>
      </c>
      <c r="AJ45" s="176" t="s">
        <v>632</v>
      </c>
      <c r="AK45" s="177" t="s">
        <v>30</v>
      </c>
      <c r="AL45" s="161" t="s">
        <v>33</v>
      </c>
      <c r="AM45" s="163" t="s">
        <v>28</v>
      </c>
      <c r="AN45" s="159" t="s">
        <v>28</v>
      </c>
      <c r="AO45" s="282" t="s">
        <v>1120</v>
      </c>
      <c r="AP45" s="161" t="s">
        <v>30</v>
      </c>
      <c r="AQ45" s="128" t="s">
        <v>29</v>
      </c>
      <c r="AR45" s="163" t="s">
        <v>30</v>
      </c>
      <c r="AS45" s="159" t="s">
        <v>30</v>
      </c>
      <c r="AT45" s="161" t="s">
        <v>28</v>
      </c>
      <c r="AU45" s="161" t="s">
        <v>28</v>
      </c>
      <c r="AV45" s="163" t="s">
        <v>28</v>
      </c>
      <c r="AW45" s="159" t="s">
        <v>28</v>
      </c>
      <c r="AX45" s="163" t="s">
        <v>32</v>
      </c>
      <c r="AY45" s="161" t="s">
        <v>33</v>
      </c>
      <c r="AZ45" s="176" t="s">
        <v>632</v>
      </c>
      <c r="BA45" s="161" t="s">
        <v>31</v>
      </c>
      <c r="BB45" s="161" t="s">
        <v>29</v>
      </c>
      <c r="BC45" s="161" t="s">
        <v>30</v>
      </c>
      <c r="BD45" s="177" t="s">
        <v>632</v>
      </c>
      <c r="BE45" s="163" t="s">
        <v>29</v>
      </c>
      <c r="BF45" s="161" t="s">
        <v>30</v>
      </c>
      <c r="BG45" s="178" t="s">
        <v>33</v>
      </c>
      <c r="BH45" s="159" t="s">
        <v>29</v>
      </c>
      <c r="BI45" s="229"/>
      <c r="BJ45" s="230"/>
      <c r="BK45" s="185" t="s">
        <v>28</v>
      </c>
      <c r="BL45" s="185" t="s">
        <v>29</v>
      </c>
      <c r="BM45" s="185" t="s">
        <v>28</v>
      </c>
      <c r="BN45" s="185" t="s">
        <v>28</v>
      </c>
      <c r="BO45" s="224" t="s">
        <v>29</v>
      </c>
    </row>
    <row r="46" spans="1:67" s="166" customFormat="1" ht="45.75" thickBot="1" x14ac:dyDescent="0.3">
      <c r="B46" s="173"/>
      <c r="C46" s="173"/>
      <c r="D46" s="165"/>
      <c r="E46" s="164" t="s">
        <v>33</v>
      </c>
      <c r="F46" s="165"/>
      <c r="G46" s="165"/>
      <c r="H46" s="165"/>
      <c r="I46" s="173"/>
      <c r="J46" s="160"/>
      <c r="K46" s="128"/>
      <c r="L46" s="165"/>
      <c r="M46" s="165"/>
      <c r="N46" s="165"/>
      <c r="O46" s="163" t="s">
        <v>29</v>
      </c>
      <c r="P46" s="165"/>
      <c r="Q46" s="179"/>
      <c r="R46" s="165"/>
      <c r="S46" s="128" t="s">
        <v>853</v>
      </c>
      <c r="T46" s="165"/>
      <c r="U46" s="180"/>
      <c r="V46" s="165"/>
      <c r="W46" s="128" t="s">
        <v>33</v>
      </c>
      <c r="Y46" s="165"/>
      <c r="Z46" s="165"/>
      <c r="AA46" s="173"/>
      <c r="AB46" s="139"/>
      <c r="AC46" s="181"/>
      <c r="AD46" s="165"/>
      <c r="AE46" s="165"/>
      <c r="AF46" s="171"/>
      <c r="AG46" s="165"/>
      <c r="AH46" s="165"/>
      <c r="AI46" s="165"/>
      <c r="AJ46" s="165"/>
      <c r="AK46" s="182"/>
      <c r="AL46" s="165"/>
      <c r="AM46" s="173"/>
      <c r="AN46" s="182"/>
      <c r="AO46" s="165"/>
      <c r="AP46" s="165"/>
      <c r="AQ46" s="128" t="s">
        <v>30</v>
      </c>
      <c r="AR46" s="181"/>
      <c r="AS46" s="139"/>
      <c r="AT46" s="165"/>
      <c r="AV46" s="181"/>
      <c r="AX46" s="173"/>
      <c r="AY46" s="165"/>
      <c r="AZ46" s="165"/>
      <c r="BA46" s="161" t="s">
        <v>33</v>
      </c>
      <c r="BB46" s="165"/>
      <c r="BC46" s="162" t="s">
        <v>33</v>
      </c>
      <c r="BD46" s="182"/>
      <c r="BE46" s="163" t="s">
        <v>30</v>
      </c>
      <c r="BH46" s="182"/>
      <c r="BI46" s="229"/>
      <c r="BJ46" s="230"/>
      <c r="BK46" s="185"/>
      <c r="BL46" s="185" t="s">
        <v>30</v>
      </c>
      <c r="BM46" s="185"/>
      <c r="BN46" s="185"/>
      <c r="BO46" s="224" t="s">
        <v>30</v>
      </c>
    </row>
    <row r="47" spans="1:67" ht="19.5" thickBot="1" x14ac:dyDescent="0.3">
      <c r="A47" s="15"/>
      <c r="B47" s="54"/>
      <c r="C47" s="2"/>
      <c r="D47" s="74"/>
      <c r="E47" s="76"/>
      <c r="F47" s="39"/>
      <c r="G47" s="39"/>
      <c r="H47" s="37"/>
      <c r="I47" s="54"/>
      <c r="J47" s="135"/>
      <c r="K47" s="128"/>
      <c r="L47" s="37"/>
      <c r="M47" s="37"/>
      <c r="N47" s="37"/>
      <c r="O47" s="49" t="s">
        <v>30</v>
      </c>
      <c r="P47" s="37"/>
      <c r="Q47" s="150"/>
      <c r="R47" s="37"/>
      <c r="S47" s="128"/>
      <c r="T47" s="39"/>
      <c r="U47" s="82"/>
      <c r="V47" s="37"/>
      <c r="X47" s="39"/>
      <c r="Y47" s="37"/>
      <c r="Z47" s="37"/>
      <c r="AA47" s="54"/>
      <c r="AB47" s="140"/>
      <c r="AC47" s="54"/>
      <c r="AD47" s="37"/>
      <c r="AE47" s="37"/>
      <c r="AF47" s="37"/>
      <c r="AG47" s="37"/>
      <c r="AH47" s="37"/>
      <c r="AI47" s="37"/>
      <c r="AJ47" s="37"/>
      <c r="AK47" s="51"/>
      <c r="AL47" s="37"/>
      <c r="AM47" s="54"/>
      <c r="AN47" s="51"/>
      <c r="AO47" s="39"/>
      <c r="AP47" s="37"/>
      <c r="AR47" s="54"/>
      <c r="AS47" s="140"/>
      <c r="AT47" s="37"/>
      <c r="AU47" s="37"/>
      <c r="AV47" s="54"/>
      <c r="AW47" s="140"/>
      <c r="AX47" s="54"/>
      <c r="AY47" s="37"/>
      <c r="AZ47" s="37"/>
      <c r="BA47" s="37"/>
      <c r="BB47" s="37"/>
      <c r="BC47" s="37"/>
      <c r="BD47" s="51"/>
      <c r="BE47" s="49" t="s">
        <v>33</v>
      </c>
      <c r="BF47" s="32"/>
      <c r="BG47" s="32"/>
      <c r="BH47" s="51"/>
      <c r="BK47" s="185"/>
      <c r="BL47" s="185"/>
      <c r="BM47" s="185"/>
      <c r="BN47" s="185"/>
      <c r="BO47" s="224" t="s">
        <v>33</v>
      </c>
    </row>
    <row r="48" spans="1:67" ht="19.5" thickBot="1" x14ac:dyDescent="0.3">
      <c r="A48" s="15"/>
      <c r="B48" s="54"/>
      <c r="C48" s="2"/>
      <c r="D48" s="74"/>
      <c r="E48" s="79"/>
      <c r="F48" s="39"/>
      <c r="G48" s="39"/>
      <c r="H48" s="37"/>
      <c r="I48" s="54"/>
      <c r="J48" s="135"/>
      <c r="K48" s="128"/>
      <c r="L48" s="37"/>
      <c r="M48" s="37"/>
      <c r="N48" s="37"/>
      <c r="O48" s="49"/>
      <c r="P48" s="37"/>
      <c r="Q48" s="150"/>
      <c r="R48" s="37"/>
      <c r="S48" s="128"/>
      <c r="T48" s="39"/>
      <c r="U48" s="82"/>
      <c r="V48" s="37"/>
      <c r="W48" s="128"/>
      <c r="X48" s="39"/>
      <c r="Y48" s="37"/>
      <c r="Z48" s="37"/>
      <c r="AA48" s="54"/>
      <c r="AB48" s="140"/>
      <c r="AC48" s="54"/>
      <c r="AD48" s="37"/>
      <c r="AE48" s="37"/>
      <c r="AF48" s="37"/>
      <c r="AG48" s="37"/>
      <c r="AH48" s="37"/>
      <c r="AI48" s="37"/>
      <c r="AJ48" s="37"/>
      <c r="AK48" s="51"/>
      <c r="AL48" s="37"/>
      <c r="AM48" s="54"/>
      <c r="AN48" s="51"/>
      <c r="AO48" s="39"/>
      <c r="AP48" s="37"/>
      <c r="AQ48" s="128"/>
      <c r="AR48" s="54"/>
      <c r="AS48" s="140"/>
      <c r="AT48" s="37"/>
      <c r="AU48" s="37"/>
      <c r="AV48" s="54"/>
      <c r="AW48" s="140"/>
      <c r="AX48" s="54"/>
      <c r="AY48" s="37"/>
      <c r="AZ48" s="37"/>
      <c r="BA48" s="27"/>
      <c r="BB48" s="37"/>
      <c r="BC48" s="37"/>
      <c r="BD48" s="51"/>
      <c r="BE48" s="49"/>
      <c r="BF48" s="32"/>
      <c r="BG48" s="32"/>
      <c r="BH48" s="51"/>
      <c r="BK48" s="185"/>
      <c r="BL48" s="185"/>
      <c r="BM48" s="185"/>
      <c r="BN48" s="185"/>
      <c r="BO48" s="222"/>
    </row>
    <row r="49" spans="1:67" ht="152.25" customHeight="1" x14ac:dyDescent="0.25">
      <c r="A49" s="31" t="s">
        <v>34</v>
      </c>
      <c r="B49" s="49" t="s">
        <v>87</v>
      </c>
      <c r="C49" s="77"/>
      <c r="D49" s="32" t="s">
        <v>672</v>
      </c>
      <c r="E49" s="78" t="s">
        <v>673</v>
      </c>
      <c r="F49" s="83"/>
      <c r="G49" s="83"/>
      <c r="H49" s="65"/>
      <c r="I49" s="121" t="s">
        <v>674</v>
      </c>
      <c r="J49" s="134"/>
      <c r="K49" s="130"/>
      <c r="L49" s="47"/>
      <c r="M49" s="32" t="s">
        <v>143</v>
      </c>
      <c r="N49" s="32" t="s">
        <v>675</v>
      </c>
      <c r="O49" s="49" t="s">
        <v>676</v>
      </c>
      <c r="P49" s="65"/>
      <c r="Q49" s="50" t="s">
        <v>252</v>
      </c>
      <c r="R49" s="47"/>
      <c r="S49" s="130"/>
      <c r="T49" s="83"/>
      <c r="U49" s="26" t="s">
        <v>677</v>
      </c>
      <c r="V49" s="65"/>
      <c r="W49" s="128" t="s">
        <v>985</v>
      </c>
      <c r="X49" s="8" t="s">
        <v>1004</v>
      </c>
      <c r="Y49" s="65"/>
      <c r="Z49" s="65"/>
      <c r="AA49" s="56"/>
      <c r="AB49" s="142"/>
      <c r="AC49" s="56"/>
      <c r="AD49" s="47"/>
      <c r="AE49" s="65"/>
      <c r="AF49" s="65"/>
      <c r="AG49" s="32" t="s">
        <v>678</v>
      </c>
      <c r="AH49" s="65"/>
      <c r="AI49" s="65"/>
      <c r="AJ49" s="47"/>
      <c r="AK49" s="55"/>
      <c r="AL49" s="26" t="s">
        <v>165</v>
      </c>
      <c r="AM49" s="49" t="s">
        <v>242</v>
      </c>
      <c r="AN49" s="50"/>
      <c r="AO49" s="83"/>
      <c r="AP49" s="32" t="s">
        <v>227</v>
      </c>
      <c r="AQ49" s="115" t="s">
        <v>871</v>
      </c>
      <c r="AR49" s="53" t="s">
        <v>156</v>
      </c>
      <c r="AS49" s="140" t="s">
        <v>875</v>
      </c>
      <c r="AT49" s="32" t="s">
        <v>679</v>
      </c>
      <c r="AU49" s="128" t="s">
        <v>878</v>
      </c>
      <c r="AV49" s="64"/>
      <c r="AW49" s="139" t="s">
        <v>887</v>
      </c>
      <c r="AX49" s="64"/>
      <c r="AY49" s="32" t="s">
        <v>255</v>
      </c>
      <c r="AZ49" s="65"/>
      <c r="BA49" s="32" t="s">
        <v>233</v>
      </c>
      <c r="BB49" s="26" t="s">
        <v>680</v>
      </c>
      <c r="BC49" s="47"/>
      <c r="BD49" s="55"/>
      <c r="BE49" s="53" t="s">
        <v>681</v>
      </c>
      <c r="BF49" s="161" t="s">
        <v>895</v>
      </c>
      <c r="BG49" s="183" t="s">
        <v>919</v>
      </c>
      <c r="BH49" s="50" t="s">
        <v>79</v>
      </c>
      <c r="BK49" s="185" t="s">
        <v>944</v>
      </c>
      <c r="BL49" s="185" t="s">
        <v>943</v>
      </c>
      <c r="BM49" s="185" t="s">
        <v>942</v>
      </c>
      <c r="BN49" s="185"/>
      <c r="BO49" s="227" t="s">
        <v>1015</v>
      </c>
    </row>
    <row r="50" spans="1:67" s="215" customFormat="1" ht="15" customHeight="1" x14ac:dyDescent="0.25">
      <c r="A50" s="283" t="s">
        <v>28</v>
      </c>
      <c r="B50" s="197"/>
      <c r="C50" s="235"/>
      <c r="D50" s="199"/>
      <c r="E50" s="200"/>
      <c r="F50" s="236"/>
      <c r="G50" s="213" t="s">
        <v>1262</v>
      </c>
      <c r="H50" s="201"/>
      <c r="I50" s="263"/>
      <c r="J50" s="203" t="s">
        <v>1126</v>
      </c>
      <c r="K50" s="214" t="s">
        <v>1028</v>
      </c>
      <c r="L50" s="212" t="s">
        <v>1127</v>
      </c>
      <c r="M50" s="199" t="s">
        <v>1030</v>
      </c>
      <c r="N50" s="199" t="s">
        <v>1128</v>
      </c>
      <c r="O50" s="197"/>
      <c r="P50" s="201"/>
      <c r="Q50" s="200"/>
      <c r="R50" s="201"/>
      <c r="S50" s="237"/>
      <c r="T50" s="236"/>
      <c r="U50" s="199"/>
      <c r="V50" s="201"/>
      <c r="W50" s="214" t="s">
        <v>1034</v>
      </c>
      <c r="X50" s="220"/>
      <c r="Y50" s="201"/>
      <c r="Z50" s="212" t="s">
        <v>1129</v>
      </c>
      <c r="AA50" s="198"/>
      <c r="AB50" s="205" t="s">
        <v>1035</v>
      </c>
      <c r="AC50" s="198"/>
      <c r="AD50" s="201"/>
      <c r="AE50" s="201"/>
      <c r="AF50" s="201"/>
      <c r="AG50" s="199"/>
      <c r="AH50" s="201"/>
      <c r="AI50" s="201"/>
      <c r="AJ50" s="201"/>
      <c r="AK50" s="207"/>
      <c r="AL50" s="199"/>
      <c r="AM50" s="197" t="s">
        <v>1038</v>
      </c>
      <c r="AN50" s="200"/>
      <c r="AO50" s="213" t="s">
        <v>1130</v>
      </c>
      <c r="AP50" s="199"/>
      <c r="AQ50" s="196"/>
      <c r="AR50" s="197"/>
      <c r="AS50" s="205"/>
      <c r="AT50" s="199"/>
      <c r="AU50" s="214" t="s">
        <v>1040</v>
      </c>
      <c r="AV50" s="198"/>
      <c r="AW50" s="274" t="s">
        <v>1043</v>
      </c>
      <c r="AX50" s="198"/>
      <c r="AY50" s="199"/>
      <c r="AZ50" s="201"/>
      <c r="BA50" s="199"/>
      <c r="BB50" s="199"/>
      <c r="BC50" s="201"/>
      <c r="BD50" s="207"/>
      <c r="BE50" s="197"/>
      <c r="BF50" s="275"/>
      <c r="BG50" s="276"/>
      <c r="BH50" s="200"/>
      <c r="BI50" s="229">
        <f>COUNTIFS(B50:BH50,"Yes*")</f>
        <v>13</v>
      </c>
      <c r="BJ50" s="230">
        <f>COUNTIFS(BK50:BO50,"Yes*")</f>
        <v>3</v>
      </c>
      <c r="BK50" s="216" t="s">
        <v>1051</v>
      </c>
      <c r="BL50" s="216"/>
      <c r="BM50" s="216" t="s">
        <v>1053</v>
      </c>
      <c r="BN50" s="216" t="s">
        <v>1131</v>
      </c>
      <c r="BO50" s="277"/>
    </row>
    <row r="51" spans="1:67" s="215" customFormat="1" ht="15" customHeight="1" x14ac:dyDescent="0.25">
      <c r="A51" s="283" t="s">
        <v>29</v>
      </c>
      <c r="B51" s="197" t="s">
        <v>1124</v>
      </c>
      <c r="C51" s="235"/>
      <c r="D51" s="199"/>
      <c r="E51" s="200"/>
      <c r="F51" s="236"/>
      <c r="G51" s="236"/>
      <c r="H51" s="201"/>
      <c r="I51" s="263"/>
      <c r="J51" s="203"/>
      <c r="K51" s="237"/>
      <c r="L51" s="201"/>
      <c r="M51" s="199"/>
      <c r="N51" s="199"/>
      <c r="O51" s="197" t="s">
        <v>1031</v>
      </c>
      <c r="P51" s="201"/>
      <c r="Q51" s="200"/>
      <c r="R51" s="201"/>
      <c r="S51" s="214" t="s">
        <v>1049</v>
      </c>
      <c r="T51" s="236"/>
      <c r="U51" s="199" t="s">
        <v>1105</v>
      </c>
      <c r="V51" s="201"/>
      <c r="W51" s="214"/>
      <c r="X51" s="220"/>
      <c r="Y51" s="201"/>
      <c r="Z51" s="201"/>
      <c r="AA51" s="198"/>
      <c r="AB51" s="238"/>
      <c r="AC51" s="198"/>
      <c r="AD51" s="201"/>
      <c r="AE51" s="201"/>
      <c r="AF51" s="201"/>
      <c r="AG51" s="199"/>
      <c r="AH51" s="201"/>
      <c r="AI51" s="201"/>
      <c r="AJ51" s="201"/>
      <c r="AK51" s="207"/>
      <c r="AL51" s="199"/>
      <c r="AM51" s="197"/>
      <c r="AN51" s="200"/>
      <c r="AO51" s="236"/>
      <c r="AP51" s="199"/>
      <c r="AQ51" s="196" t="s">
        <v>1042</v>
      </c>
      <c r="AR51" s="197"/>
      <c r="AS51" s="205"/>
      <c r="AT51" s="199"/>
      <c r="AU51" s="214"/>
      <c r="AV51" s="198"/>
      <c r="AW51" s="274"/>
      <c r="AX51" s="198"/>
      <c r="AY51" s="199"/>
      <c r="AZ51" s="201"/>
      <c r="BA51" s="199" t="s">
        <v>1044</v>
      </c>
      <c r="BB51" s="199"/>
      <c r="BC51" s="201"/>
      <c r="BD51" s="207"/>
      <c r="BE51" s="197"/>
      <c r="BF51" s="275"/>
      <c r="BG51" s="276" t="s">
        <v>1045</v>
      </c>
      <c r="BH51" s="200"/>
      <c r="BI51" s="229">
        <f>COUNTIFS(B51:BH51,"Yes*")</f>
        <v>7</v>
      </c>
      <c r="BJ51" s="230">
        <f t="shared" ref="BJ51:BJ54" si="1">COUNTIFS(BK51:BO51,"Yes*")</f>
        <v>2</v>
      </c>
      <c r="BK51" s="216"/>
      <c r="BL51" s="216" t="s">
        <v>1052</v>
      </c>
      <c r="BM51" s="216"/>
      <c r="BN51" s="216"/>
      <c r="BO51" s="277" t="s">
        <v>1055</v>
      </c>
    </row>
    <row r="52" spans="1:67" s="215" customFormat="1" ht="15" customHeight="1" x14ac:dyDescent="0.25">
      <c r="A52" s="283" t="s">
        <v>30</v>
      </c>
      <c r="B52" s="197"/>
      <c r="C52" s="235"/>
      <c r="D52" s="199"/>
      <c r="E52" s="200"/>
      <c r="F52" s="236"/>
      <c r="G52" s="236"/>
      <c r="H52" s="212" t="s">
        <v>1125</v>
      </c>
      <c r="I52" s="263"/>
      <c r="J52" s="203"/>
      <c r="K52" s="237"/>
      <c r="L52" s="201"/>
      <c r="M52" s="199"/>
      <c r="N52" s="199"/>
      <c r="O52" s="197" t="s">
        <v>1031</v>
      </c>
      <c r="P52" s="201"/>
      <c r="Q52" s="200"/>
      <c r="R52" s="212" t="s">
        <v>1048</v>
      </c>
      <c r="S52" s="237"/>
      <c r="T52" s="236"/>
      <c r="U52" s="199"/>
      <c r="V52" s="201"/>
      <c r="W52" s="214"/>
      <c r="X52" s="220" t="s">
        <v>1033</v>
      </c>
      <c r="Y52" s="212" t="s">
        <v>1032</v>
      </c>
      <c r="Z52" s="201"/>
      <c r="AA52" s="198"/>
      <c r="AB52" s="238"/>
      <c r="AC52" s="198"/>
      <c r="AD52" s="201"/>
      <c r="AE52" s="201"/>
      <c r="AF52" s="201"/>
      <c r="AG52" s="199" t="s">
        <v>1106</v>
      </c>
      <c r="AH52" s="201"/>
      <c r="AI52" s="201"/>
      <c r="AJ52" s="201"/>
      <c r="AK52" s="207"/>
      <c r="AL52" s="199"/>
      <c r="AM52" s="197"/>
      <c r="AN52" s="200"/>
      <c r="AO52" s="236"/>
      <c r="AP52" s="199" t="s">
        <v>1039</v>
      </c>
      <c r="AQ52" s="196" t="s">
        <v>1042</v>
      </c>
      <c r="AR52" s="197" t="s">
        <v>1041</v>
      </c>
      <c r="AS52" s="205"/>
      <c r="AT52" s="199"/>
      <c r="AU52" s="214"/>
      <c r="AV52" s="198"/>
      <c r="AW52" s="274"/>
      <c r="AX52" s="198"/>
      <c r="AY52" s="199"/>
      <c r="AZ52" s="201"/>
      <c r="BA52" s="199" t="s">
        <v>1044</v>
      </c>
      <c r="BB52" s="199"/>
      <c r="BC52" s="201"/>
      <c r="BD52" s="207"/>
      <c r="BE52" s="197"/>
      <c r="BF52" s="275"/>
      <c r="BG52" s="276"/>
      <c r="BH52" s="200"/>
      <c r="BI52" s="229">
        <f t="shared" ref="BI52:BI55" si="2">COUNTIFS(B52:BH52,"Yes*")</f>
        <v>10</v>
      </c>
      <c r="BJ52" s="230">
        <f t="shared" si="1"/>
        <v>1</v>
      </c>
      <c r="BK52" s="216"/>
      <c r="BL52" s="216"/>
      <c r="BM52" s="216"/>
      <c r="BN52" s="216"/>
      <c r="BO52" s="277" t="s">
        <v>1055</v>
      </c>
    </row>
    <row r="53" spans="1:67" s="215" customFormat="1" ht="15" customHeight="1" x14ac:dyDescent="0.25">
      <c r="A53" s="283" t="s">
        <v>31</v>
      </c>
      <c r="B53" s="197"/>
      <c r="C53" s="235"/>
      <c r="D53" s="199"/>
      <c r="E53" s="200" t="s">
        <v>1046</v>
      </c>
      <c r="F53" s="236"/>
      <c r="G53" s="236"/>
      <c r="H53" s="201"/>
      <c r="I53" s="263"/>
      <c r="J53" s="203"/>
      <c r="K53" s="237"/>
      <c r="L53" s="201"/>
      <c r="M53" s="199"/>
      <c r="N53" s="199"/>
      <c r="O53" s="197"/>
      <c r="P53" s="201"/>
      <c r="Q53" s="200"/>
      <c r="R53" s="201"/>
      <c r="S53" s="237"/>
      <c r="T53" s="236"/>
      <c r="U53" s="199"/>
      <c r="V53" s="201"/>
      <c r="W53" s="214"/>
      <c r="X53" s="220"/>
      <c r="Y53" s="201"/>
      <c r="Z53" s="201"/>
      <c r="AA53" s="198"/>
      <c r="AB53" s="238"/>
      <c r="AC53" s="198"/>
      <c r="AD53" s="201"/>
      <c r="AE53" s="201"/>
      <c r="AF53" s="201"/>
      <c r="AG53" s="199"/>
      <c r="AH53" s="201"/>
      <c r="AI53" s="201"/>
      <c r="AJ53" s="201"/>
      <c r="AK53" s="207"/>
      <c r="AL53" s="199"/>
      <c r="AM53" s="197"/>
      <c r="AN53" s="200"/>
      <c r="AO53" s="236"/>
      <c r="AP53" s="199"/>
      <c r="AQ53" s="196"/>
      <c r="AR53" s="197"/>
      <c r="AS53" s="205"/>
      <c r="AT53" s="199"/>
      <c r="AU53" s="214"/>
      <c r="AV53" s="198"/>
      <c r="AW53" s="274"/>
      <c r="AX53" s="198"/>
      <c r="AY53" s="199"/>
      <c r="AZ53" s="201"/>
      <c r="BA53" s="199" t="s">
        <v>1044</v>
      </c>
      <c r="BB53" s="199"/>
      <c r="BC53" s="201"/>
      <c r="BD53" s="207"/>
      <c r="BE53" s="197"/>
      <c r="BF53" s="275"/>
      <c r="BG53" s="276"/>
      <c r="BH53" s="200"/>
      <c r="BI53" s="229">
        <f t="shared" si="2"/>
        <v>2</v>
      </c>
      <c r="BJ53" s="230">
        <f t="shared" si="1"/>
        <v>0</v>
      </c>
      <c r="BK53" s="216"/>
      <c r="BL53" s="216"/>
      <c r="BM53" s="216"/>
      <c r="BN53" s="216"/>
      <c r="BO53" s="277"/>
    </row>
    <row r="54" spans="1:67" s="215" customFormat="1" ht="15" customHeight="1" x14ac:dyDescent="0.25">
      <c r="A54" s="283" t="s">
        <v>32</v>
      </c>
      <c r="B54" s="197"/>
      <c r="C54" s="235"/>
      <c r="D54" s="199"/>
      <c r="E54" s="200"/>
      <c r="F54" s="236"/>
      <c r="G54" s="236"/>
      <c r="H54" s="201"/>
      <c r="I54" s="263"/>
      <c r="J54" s="203"/>
      <c r="K54" s="237"/>
      <c r="L54" s="201"/>
      <c r="M54" s="199"/>
      <c r="N54" s="199"/>
      <c r="O54" s="197"/>
      <c r="P54" s="201"/>
      <c r="Q54" s="200"/>
      <c r="R54" s="201"/>
      <c r="S54" s="237"/>
      <c r="T54" s="236"/>
      <c r="U54" s="199"/>
      <c r="V54" s="201"/>
      <c r="W54" s="214"/>
      <c r="X54" s="220"/>
      <c r="Y54" s="201"/>
      <c r="Z54" s="201"/>
      <c r="AA54" s="198"/>
      <c r="AB54" s="238"/>
      <c r="AC54" s="198"/>
      <c r="AD54" s="201"/>
      <c r="AE54" s="201"/>
      <c r="AF54" s="201"/>
      <c r="AG54" s="199"/>
      <c r="AH54" s="201"/>
      <c r="AI54" s="201"/>
      <c r="AJ54" s="201"/>
      <c r="AK54" s="207"/>
      <c r="AL54" s="199"/>
      <c r="AM54" s="197"/>
      <c r="AN54" s="200"/>
      <c r="AO54" s="236"/>
      <c r="AP54" s="199"/>
      <c r="AQ54" s="196"/>
      <c r="AR54" s="197"/>
      <c r="AS54" s="205"/>
      <c r="AT54" s="199"/>
      <c r="AU54" s="214"/>
      <c r="AV54" s="198"/>
      <c r="AW54" s="274"/>
      <c r="AX54" s="198"/>
      <c r="AY54" s="199"/>
      <c r="AZ54" s="201"/>
      <c r="BA54" s="199"/>
      <c r="BB54" s="199"/>
      <c r="BC54" s="201"/>
      <c r="BD54" s="207"/>
      <c r="BE54" s="197"/>
      <c r="BF54" s="275"/>
      <c r="BG54" s="276"/>
      <c r="BH54" s="200"/>
      <c r="BI54" s="229">
        <f t="shared" si="2"/>
        <v>0</v>
      </c>
      <c r="BJ54" s="230">
        <f t="shared" si="1"/>
        <v>0</v>
      </c>
      <c r="BK54" s="216"/>
      <c r="BL54" s="216"/>
      <c r="BM54" s="216"/>
      <c r="BN54" s="216"/>
      <c r="BO54" s="277"/>
    </row>
    <row r="55" spans="1:67" s="215" customFormat="1" ht="15" customHeight="1" x14ac:dyDescent="0.25">
      <c r="A55" s="283" t="s">
        <v>33</v>
      </c>
      <c r="B55" s="210"/>
      <c r="C55" s="211"/>
      <c r="D55" s="262"/>
      <c r="E55" s="278"/>
      <c r="F55" s="213"/>
      <c r="G55" s="213"/>
      <c r="H55" s="212"/>
      <c r="I55" s="210"/>
      <c r="J55" s="203"/>
      <c r="K55" s="214"/>
      <c r="L55" s="212"/>
      <c r="M55" s="212"/>
      <c r="N55" s="212"/>
      <c r="O55" s="279"/>
      <c r="P55" s="212"/>
      <c r="Q55" s="203"/>
      <c r="R55" s="212"/>
      <c r="S55" s="214"/>
      <c r="T55" s="213"/>
      <c r="U55" s="212"/>
      <c r="V55" s="212"/>
      <c r="W55" s="214"/>
      <c r="X55" s="213"/>
      <c r="Y55" s="212"/>
      <c r="Z55" s="212"/>
      <c r="AA55" s="210"/>
      <c r="AB55" s="205"/>
      <c r="AC55" s="210"/>
      <c r="AD55" s="212"/>
      <c r="AE55" s="212"/>
      <c r="AF55" s="212"/>
      <c r="AG55" s="212"/>
      <c r="AH55" s="212"/>
      <c r="AI55" s="212"/>
      <c r="AJ55" s="212"/>
      <c r="AK55" s="203"/>
      <c r="AL55" s="212" t="s">
        <v>1050</v>
      </c>
      <c r="AM55" s="210"/>
      <c r="AN55" s="203"/>
      <c r="AO55" s="213"/>
      <c r="AP55" s="212"/>
      <c r="AQ55" s="214"/>
      <c r="AR55" s="210"/>
      <c r="AS55" s="205"/>
      <c r="AT55" s="212"/>
      <c r="AU55" s="212"/>
      <c r="AV55" s="210"/>
      <c r="AW55" s="205"/>
      <c r="AX55" s="210"/>
      <c r="AY55" s="212"/>
      <c r="AZ55" s="212"/>
      <c r="BA55" s="280"/>
      <c r="BB55" s="212"/>
      <c r="BC55" s="212"/>
      <c r="BD55" s="203"/>
      <c r="BE55" s="279"/>
      <c r="BF55" s="280"/>
      <c r="BG55" s="280"/>
      <c r="BH55" s="203"/>
      <c r="BI55" s="229">
        <f t="shared" si="2"/>
        <v>1</v>
      </c>
      <c r="BJ55" s="230"/>
      <c r="BK55" s="216"/>
      <c r="BL55" s="216"/>
      <c r="BM55" s="216"/>
      <c r="BN55" s="216"/>
      <c r="BO55" s="226"/>
    </row>
    <row r="56" spans="1:67" ht="25.5" customHeight="1" x14ac:dyDescent="0.25">
      <c r="A56" s="89" t="s">
        <v>346</v>
      </c>
      <c r="B56" s="90"/>
      <c r="C56" s="91"/>
      <c r="D56" s="92"/>
      <c r="E56" s="93"/>
      <c r="F56" s="94"/>
      <c r="G56" s="94"/>
      <c r="H56" s="92"/>
      <c r="I56" s="117"/>
      <c r="J56" s="118"/>
      <c r="K56" s="129"/>
      <c r="L56" s="92"/>
      <c r="M56" s="92"/>
      <c r="N56" s="92"/>
      <c r="O56" s="90"/>
      <c r="P56" s="92"/>
      <c r="Q56" s="93"/>
      <c r="R56" s="92"/>
      <c r="S56" s="129"/>
      <c r="T56" s="94"/>
      <c r="U56" s="92"/>
      <c r="V56" s="92"/>
      <c r="W56" s="129"/>
      <c r="X56" s="92"/>
      <c r="Y56" s="92"/>
      <c r="Z56" s="92"/>
      <c r="AA56" s="90"/>
      <c r="AB56" s="93"/>
      <c r="AC56" s="90"/>
      <c r="AD56" s="92"/>
      <c r="AE56" s="92"/>
      <c r="AF56" s="92"/>
      <c r="AG56" s="92"/>
      <c r="AH56" s="92"/>
      <c r="AI56" s="92"/>
      <c r="AJ56" s="92"/>
      <c r="AK56" s="93"/>
      <c r="AL56" s="92"/>
      <c r="AM56" s="90"/>
      <c r="AN56" s="93"/>
      <c r="AO56" s="94"/>
      <c r="AP56" s="92"/>
      <c r="AQ56" s="129"/>
      <c r="AR56" s="90"/>
      <c r="AS56" s="93"/>
      <c r="AT56" s="92"/>
      <c r="AU56" s="92"/>
      <c r="AV56" s="90"/>
      <c r="AW56" s="93"/>
      <c r="AX56" s="90"/>
      <c r="AY56" s="92"/>
      <c r="AZ56" s="92"/>
      <c r="BA56" s="92"/>
      <c r="BB56" s="92"/>
      <c r="BC56" s="92"/>
      <c r="BD56" s="93"/>
      <c r="BE56" s="90"/>
      <c r="BF56" s="92"/>
      <c r="BG56" s="92"/>
      <c r="BH56" s="93"/>
      <c r="BK56" s="185"/>
      <c r="BL56" s="185"/>
      <c r="BM56" s="185"/>
      <c r="BN56" s="185"/>
      <c r="BO56" s="223" t="s">
        <v>346</v>
      </c>
    </row>
    <row r="57" spans="1:67" ht="15" customHeight="1" thickBot="1" x14ac:dyDescent="0.3">
      <c r="A57" s="24"/>
      <c r="B57" s="49" t="s">
        <v>38</v>
      </c>
      <c r="C57" s="2"/>
      <c r="D57" s="32" t="s">
        <v>43</v>
      </c>
      <c r="E57" s="50" t="s">
        <v>37</v>
      </c>
      <c r="F57" s="39"/>
      <c r="G57" s="281" t="s">
        <v>1266</v>
      </c>
      <c r="H57" s="32" t="s">
        <v>38</v>
      </c>
      <c r="I57" s="119" t="s">
        <v>39</v>
      </c>
      <c r="J57" s="120" t="s">
        <v>38</v>
      </c>
      <c r="K57" s="128" t="s">
        <v>33</v>
      </c>
      <c r="L57" s="32" t="s">
        <v>40</v>
      </c>
      <c r="M57" s="32" t="s">
        <v>38</v>
      </c>
      <c r="N57" s="32" t="s">
        <v>37</v>
      </c>
      <c r="O57" s="49" t="s">
        <v>38</v>
      </c>
      <c r="P57" s="32" t="s">
        <v>39</v>
      </c>
      <c r="Q57" s="50" t="s">
        <v>41</v>
      </c>
      <c r="R57" s="32" t="s">
        <v>37</v>
      </c>
      <c r="S57" s="128" t="s">
        <v>37</v>
      </c>
      <c r="T57" s="39"/>
      <c r="U57" s="32" t="s">
        <v>38</v>
      </c>
      <c r="V57" s="62" t="s">
        <v>632</v>
      </c>
      <c r="W57" s="128" t="s">
        <v>33</v>
      </c>
      <c r="X57" s="7" t="s">
        <v>39</v>
      </c>
      <c r="Y57" s="32" t="s">
        <v>40</v>
      </c>
      <c r="Z57" s="32" t="s">
        <v>44</v>
      </c>
      <c r="AA57" s="49" t="s">
        <v>39</v>
      </c>
      <c r="AB57" s="50" t="s">
        <v>38</v>
      </c>
      <c r="AC57" s="49" t="s">
        <v>38</v>
      </c>
      <c r="AD57" s="32" t="s">
        <v>39</v>
      </c>
      <c r="AE57" s="62" t="s">
        <v>632</v>
      </c>
      <c r="AF57" s="32" t="s">
        <v>39</v>
      </c>
      <c r="AG57" s="32" t="s">
        <v>40</v>
      </c>
      <c r="AH57" s="32" t="s">
        <v>40</v>
      </c>
      <c r="AI57" s="32" t="s">
        <v>39</v>
      </c>
      <c r="AJ57" s="62" t="s">
        <v>632</v>
      </c>
      <c r="AK57" s="63" t="s">
        <v>39</v>
      </c>
      <c r="AL57" s="32" t="s">
        <v>44</v>
      </c>
      <c r="AM57" s="49" t="s">
        <v>38</v>
      </c>
      <c r="AN57" s="50" t="s">
        <v>38</v>
      </c>
      <c r="AO57" s="39"/>
      <c r="AP57" s="32" t="s">
        <v>39</v>
      </c>
      <c r="AQ57" s="128" t="s">
        <v>37</v>
      </c>
      <c r="AR57" s="49" t="s">
        <v>38</v>
      </c>
      <c r="AS57" s="50" t="s">
        <v>39</v>
      </c>
      <c r="AT57" s="32" t="s">
        <v>37</v>
      </c>
      <c r="AU57" s="32" t="s">
        <v>37</v>
      </c>
      <c r="AV57" s="49" t="s">
        <v>44</v>
      </c>
      <c r="AW57" s="50" t="s">
        <v>33</v>
      </c>
      <c r="AX57" s="49" t="s">
        <v>39</v>
      </c>
      <c r="AY57" s="32" t="s">
        <v>37</v>
      </c>
      <c r="AZ57" s="62" t="s">
        <v>632</v>
      </c>
      <c r="BA57" s="32" t="s">
        <v>37</v>
      </c>
      <c r="BB57" s="32" t="s">
        <v>37</v>
      </c>
      <c r="BC57" s="32" t="s">
        <v>37</v>
      </c>
      <c r="BD57" s="63" t="s">
        <v>632</v>
      </c>
      <c r="BE57" s="49" t="s">
        <v>38</v>
      </c>
      <c r="BF57" s="32" t="s">
        <v>38</v>
      </c>
      <c r="BG57" s="7" t="s">
        <v>38</v>
      </c>
      <c r="BH57" s="50" t="s">
        <v>38</v>
      </c>
      <c r="BK57" s="185" t="s">
        <v>37</v>
      </c>
      <c r="BL57" s="185" t="s">
        <v>37</v>
      </c>
      <c r="BM57" s="185" t="s">
        <v>39</v>
      </c>
      <c r="BN57" s="185" t="s">
        <v>39</v>
      </c>
      <c r="BO57" s="224" t="s">
        <v>39</v>
      </c>
    </row>
    <row r="58" spans="1:67" ht="15" customHeight="1" thickBot="1" x14ac:dyDescent="0.3">
      <c r="A58" s="24"/>
      <c r="B58" s="49" t="s">
        <v>39</v>
      </c>
      <c r="C58" s="2"/>
      <c r="D58" s="37"/>
      <c r="E58" s="50" t="s">
        <v>38</v>
      </c>
      <c r="F58" s="39"/>
      <c r="G58" s="39"/>
      <c r="H58" s="37"/>
      <c r="I58" s="121" t="s">
        <v>40</v>
      </c>
      <c r="J58" s="123"/>
      <c r="L58" s="32"/>
      <c r="M58" s="37"/>
      <c r="N58" s="32" t="s">
        <v>38</v>
      </c>
      <c r="O58" s="49" t="s">
        <v>39</v>
      </c>
      <c r="P58" s="34"/>
      <c r="Q58" s="51"/>
      <c r="R58" s="26" t="s">
        <v>38</v>
      </c>
      <c r="S58" s="128" t="s">
        <v>38</v>
      </c>
      <c r="T58" s="39"/>
      <c r="V58" s="37"/>
      <c r="X58" s="39"/>
      <c r="Y58" s="32" t="s">
        <v>42</v>
      </c>
      <c r="Z58" s="37"/>
      <c r="AA58" s="58"/>
      <c r="AB58" s="143" t="s">
        <v>39</v>
      </c>
      <c r="AC58" s="58"/>
      <c r="AD58" s="34"/>
      <c r="AE58" s="37"/>
      <c r="AF58" s="37"/>
      <c r="AH58" s="34"/>
      <c r="AI58" s="34"/>
      <c r="AJ58" s="34"/>
      <c r="AK58" s="51"/>
      <c r="AL58" s="37"/>
      <c r="AM58" s="54"/>
      <c r="AN58" s="51"/>
      <c r="AO58" s="39"/>
      <c r="AP58" s="37"/>
      <c r="AQ58" s="128"/>
      <c r="AR58" s="58"/>
      <c r="AS58" s="140"/>
      <c r="AT58" s="32" t="s">
        <v>38</v>
      </c>
      <c r="AV58" s="54"/>
      <c r="AW58" s="140" t="s">
        <v>888</v>
      </c>
      <c r="AX58" s="54"/>
      <c r="AY58" s="32" t="s">
        <v>39</v>
      </c>
      <c r="AZ58" s="37"/>
      <c r="BA58" s="26" t="s">
        <v>38</v>
      </c>
      <c r="BB58" s="26" t="s">
        <v>38</v>
      </c>
      <c r="BC58" s="34"/>
      <c r="BD58" s="51"/>
      <c r="BE58" s="54"/>
      <c r="BF58" s="37" t="s">
        <v>896</v>
      </c>
      <c r="BG58" s="8" t="s">
        <v>33</v>
      </c>
      <c r="BH58" s="51"/>
      <c r="BK58" s="185"/>
      <c r="BL58" s="185" t="s">
        <v>38</v>
      </c>
      <c r="BM58" s="185" t="s">
        <v>908</v>
      </c>
      <c r="BN58" s="185"/>
      <c r="BO58" s="224" t="s">
        <v>40</v>
      </c>
    </row>
    <row r="59" spans="1:67" ht="15" customHeight="1" x14ac:dyDescent="0.25">
      <c r="A59" s="15"/>
      <c r="B59" s="54"/>
      <c r="C59" s="2"/>
      <c r="D59" s="37"/>
      <c r="E59" s="51"/>
      <c r="F59" s="39"/>
      <c r="G59" s="39"/>
      <c r="H59" s="37"/>
      <c r="I59" s="121" t="s">
        <v>33</v>
      </c>
      <c r="J59" s="123"/>
      <c r="K59" s="128"/>
      <c r="L59" s="37"/>
      <c r="M59" s="37"/>
      <c r="N59" s="37"/>
      <c r="O59" s="49" t="s">
        <v>40</v>
      </c>
      <c r="P59" s="34"/>
      <c r="Q59" s="150"/>
      <c r="R59" s="32" t="s">
        <v>39</v>
      </c>
      <c r="S59" s="128"/>
      <c r="T59" s="39"/>
      <c r="U59" s="82"/>
      <c r="V59" s="37"/>
      <c r="W59" s="128"/>
      <c r="X59" s="39"/>
      <c r="Y59" s="37"/>
      <c r="Z59" s="37"/>
      <c r="AA59" s="54"/>
      <c r="AC59" s="58"/>
      <c r="AD59" s="37"/>
      <c r="AE59" s="37"/>
      <c r="AF59" s="37"/>
      <c r="AG59" s="37"/>
      <c r="AH59" s="37"/>
      <c r="AI59" s="34"/>
      <c r="AJ59" s="37"/>
      <c r="AK59" s="51"/>
      <c r="AL59" s="37"/>
      <c r="AM59" s="54"/>
      <c r="AN59" s="51"/>
      <c r="AO59" s="39"/>
      <c r="AP59" s="37"/>
      <c r="AQ59" s="128"/>
      <c r="AR59" s="54"/>
      <c r="AS59" s="140"/>
      <c r="AT59" s="32" t="s">
        <v>41</v>
      </c>
      <c r="AU59" s="32"/>
      <c r="AV59" s="54"/>
      <c r="AW59" s="140"/>
      <c r="AX59" s="54"/>
      <c r="AY59" s="37"/>
      <c r="AZ59" s="37"/>
      <c r="BB59" s="37"/>
      <c r="BC59" s="37"/>
      <c r="BD59" s="51"/>
      <c r="BE59" s="54"/>
      <c r="BF59" s="37"/>
      <c r="BH59" s="51"/>
      <c r="BK59" s="185"/>
      <c r="BL59" s="185"/>
      <c r="BM59" s="185"/>
      <c r="BN59" s="185"/>
    </row>
    <row r="60" spans="1:67" x14ac:dyDescent="0.25">
      <c r="A60" s="15"/>
      <c r="B60" s="54"/>
      <c r="C60" s="2"/>
      <c r="D60" s="37"/>
      <c r="E60" s="51"/>
      <c r="F60" s="39"/>
      <c r="G60" s="39"/>
      <c r="H60" s="37"/>
      <c r="I60" s="54"/>
      <c r="J60" s="123"/>
      <c r="K60" s="128"/>
      <c r="L60" s="37"/>
      <c r="M60" s="37"/>
      <c r="N60" s="37"/>
      <c r="O60" s="49" t="s">
        <v>41</v>
      </c>
      <c r="P60" s="37"/>
      <c r="Q60" s="150"/>
      <c r="R60" s="37"/>
      <c r="S60" s="128"/>
      <c r="T60" s="39"/>
      <c r="U60" s="82"/>
      <c r="V60" s="37"/>
      <c r="W60" s="128"/>
      <c r="X60" s="39"/>
      <c r="Y60" s="37"/>
      <c r="Z60" s="37"/>
      <c r="AA60" s="54"/>
      <c r="AB60" s="140"/>
      <c r="AC60" s="54"/>
      <c r="AD60" s="37"/>
      <c r="AE60" s="37"/>
      <c r="AF60" s="37"/>
      <c r="AG60" s="37"/>
      <c r="AH60" s="37"/>
      <c r="AI60" s="37"/>
      <c r="AJ60" s="37"/>
      <c r="AK60" s="51"/>
      <c r="AL60" s="37"/>
      <c r="AM60" s="54"/>
      <c r="AN60" s="51"/>
      <c r="AO60" s="39"/>
      <c r="AP60" s="37"/>
      <c r="AQ60" s="128"/>
      <c r="AR60" s="54"/>
      <c r="AS60" s="140"/>
      <c r="AT60" s="37"/>
      <c r="AU60" s="37"/>
      <c r="AV60" s="54"/>
      <c r="AW60" s="140"/>
      <c r="AX60" s="54"/>
      <c r="AY60" s="37"/>
      <c r="AZ60" s="37"/>
      <c r="BA60" s="37"/>
      <c r="BB60" s="37"/>
      <c r="BC60" s="37"/>
      <c r="BD60" s="51"/>
      <c r="BE60" s="54"/>
      <c r="BF60" s="37"/>
      <c r="BG60" s="37"/>
      <c r="BH60" s="51"/>
      <c r="BK60" s="185"/>
      <c r="BL60" s="185"/>
      <c r="BM60" s="185"/>
      <c r="BN60" s="185"/>
      <c r="BO60" s="222"/>
    </row>
    <row r="61" spans="1:67" x14ac:dyDescent="0.25">
      <c r="A61" s="15"/>
      <c r="B61" s="54"/>
      <c r="C61" s="2"/>
      <c r="D61" s="37"/>
      <c r="E61" s="51"/>
      <c r="F61" s="39"/>
      <c r="G61" s="39"/>
      <c r="H61" s="37"/>
      <c r="I61" s="54"/>
      <c r="J61" s="123"/>
      <c r="K61" s="128"/>
      <c r="L61" s="37"/>
      <c r="M61" s="37"/>
      <c r="N61" s="37"/>
      <c r="O61" s="49" t="s">
        <v>42</v>
      </c>
      <c r="P61" s="37"/>
      <c r="Q61" s="150"/>
      <c r="R61" s="37"/>
      <c r="S61" s="128"/>
      <c r="T61" s="39"/>
      <c r="U61" s="82"/>
      <c r="V61" s="37"/>
      <c r="W61" s="128"/>
      <c r="X61" s="39"/>
      <c r="Y61" s="37"/>
      <c r="Z61" s="37"/>
      <c r="AA61" s="54"/>
      <c r="AB61" s="140"/>
      <c r="AC61" s="54"/>
      <c r="AD61" s="37"/>
      <c r="AE61" s="37"/>
      <c r="AF61" s="37"/>
      <c r="AG61" s="37"/>
      <c r="AH61" s="37"/>
      <c r="AI61" s="37"/>
      <c r="AJ61" s="37"/>
      <c r="AK61" s="51"/>
      <c r="AL61" s="37"/>
      <c r="AM61" s="54"/>
      <c r="AN61" s="51"/>
      <c r="AO61" s="39"/>
      <c r="AP61" s="37"/>
      <c r="AQ61" s="128"/>
      <c r="AR61" s="54"/>
      <c r="AS61" s="140"/>
      <c r="AT61" s="27"/>
      <c r="AU61" s="27"/>
      <c r="AV61" s="54"/>
      <c r="AW61" s="140"/>
      <c r="AX61" s="54"/>
      <c r="AY61" s="37"/>
      <c r="AZ61" s="37"/>
      <c r="BA61" s="37"/>
      <c r="BB61" s="37"/>
      <c r="BC61" s="37"/>
      <c r="BD61" s="51"/>
      <c r="BE61" s="54"/>
      <c r="BF61" s="37"/>
      <c r="BG61" s="37"/>
      <c r="BH61" s="51"/>
      <c r="BK61" s="185"/>
      <c r="BL61" s="185"/>
      <c r="BM61" s="185"/>
      <c r="BN61" s="185"/>
      <c r="BO61" s="222"/>
    </row>
    <row r="62" spans="1:67" ht="19.5" thickBot="1" x14ac:dyDescent="0.3">
      <c r="A62" s="15"/>
      <c r="B62" s="54"/>
      <c r="C62" s="2"/>
      <c r="D62" s="37"/>
      <c r="E62" s="51"/>
      <c r="F62" s="39"/>
      <c r="G62" s="39"/>
      <c r="H62" s="37"/>
      <c r="I62" s="54"/>
      <c r="J62" s="123"/>
      <c r="K62" s="128"/>
      <c r="L62" s="37"/>
      <c r="M62" s="37"/>
      <c r="N62" s="37"/>
      <c r="O62" s="49" t="s">
        <v>33</v>
      </c>
      <c r="P62" s="37"/>
      <c r="Q62" s="150"/>
      <c r="R62" s="37"/>
      <c r="S62" s="128"/>
      <c r="T62" s="39"/>
      <c r="U62" s="82"/>
      <c r="V62" s="37"/>
      <c r="W62" s="128"/>
      <c r="X62" s="39"/>
      <c r="Y62" s="37"/>
      <c r="Z62" s="37"/>
      <c r="AA62" s="54"/>
      <c r="AB62" s="140"/>
      <c r="AC62" s="54"/>
      <c r="AD62" s="37"/>
      <c r="AE62" s="37"/>
      <c r="AF62" s="37"/>
      <c r="AG62" s="37"/>
      <c r="AH62" s="37"/>
      <c r="AI62" s="37"/>
      <c r="AJ62" s="37"/>
      <c r="AK62" s="51"/>
      <c r="AL62" s="37"/>
      <c r="AM62" s="54"/>
      <c r="AN62" s="51"/>
      <c r="AO62" s="39" t="s">
        <v>44</v>
      </c>
      <c r="AP62" s="37"/>
      <c r="AQ62" s="128"/>
      <c r="AR62" s="54"/>
      <c r="AS62" s="140"/>
      <c r="AT62" s="27"/>
      <c r="AU62" s="27"/>
      <c r="AV62" s="54"/>
      <c r="AW62" s="140"/>
      <c r="AX62" s="54"/>
      <c r="AY62" s="37"/>
      <c r="AZ62" s="37"/>
      <c r="BA62" s="37"/>
      <c r="BB62" s="37"/>
      <c r="BC62" s="37"/>
      <c r="BD62" s="51"/>
      <c r="BE62" s="54"/>
      <c r="BF62" s="37"/>
      <c r="BG62" s="37"/>
      <c r="BH62" s="51"/>
      <c r="BK62" s="185"/>
      <c r="BL62" s="185"/>
      <c r="BM62" s="185"/>
      <c r="BN62" s="185"/>
      <c r="BO62" s="222"/>
    </row>
    <row r="63" spans="1:67" ht="224.25" customHeight="1" x14ac:dyDescent="0.25">
      <c r="A63" s="31" t="s">
        <v>34</v>
      </c>
      <c r="B63" s="49" t="s">
        <v>88</v>
      </c>
      <c r="C63" s="77"/>
      <c r="D63" s="32" t="s">
        <v>682</v>
      </c>
      <c r="E63" s="55"/>
      <c r="F63" s="83"/>
      <c r="G63" s="83"/>
      <c r="H63" s="65"/>
      <c r="I63" s="121" t="s">
        <v>683</v>
      </c>
      <c r="J63" s="122"/>
      <c r="K63" s="128" t="s">
        <v>849</v>
      </c>
      <c r="L63" s="47"/>
      <c r="M63" s="32" t="s">
        <v>144</v>
      </c>
      <c r="N63" s="65"/>
      <c r="O63" s="49" t="s">
        <v>684</v>
      </c>
      <c r="P63" s="65"/>
      <c r="Q63" s="78" t="s">
        <v>253</v>
      </c>
      <c r="R63" s="65"/>
      <c r="S63" s="130"/>
      <c r="T63" s="83"/>
      <c r="U63" s="32" t="s">
        <v>230</v>
      </c>
      <c r="V63" s="47"/>
      <c r="W63" s="128" t="s">
        <v>861</v>
      </c>
      <c r="X63" s="83"/>
      <c r="Y63" s="65"/>
      <c r="Z63" s="65"/>
      <c r="AA63" s="64"/>
      <c r="AB63" s="140" t="s">
        <v>945</v>
      </c>
      <c r="AC63" s="49" t="s">
        <v>259</v>
      </c>
      <c r="AD63" s="65"/>
      <c r="AE63" s="65"/>
      <c r="AF63" s="32" t="s">
        <v>685</v>
      </c>
      <c r="AG63" s="27" t="s">
        <v>577</v>
      </c>
      <c r="AH63" s="32" t="s">
        <v>248</v>
      </c>
      <c r="AI63" s="65"/>
      <c r="AJ63" s="65"/>
      <c r="AK63" s="55"/>
      <c r="AL63" s="26" t="s">
        <v>166</v>
      </c>
      <c r="AM63" s="49" t="s">
        <v>243</v>
      </c>
      <c r="AN63" s="50"/>
      <c r="AO63" s="83"/>
      <c r="AP63" s="47"/>
      <c r="AQ63" s="130"/>
      <c r="AR63" s="49" t="s">
        <v>152</v>
      </c>
      <c r="AS63" s="50"/>
      <c r="AT63" s="26" t="s">
        <v>686</v>
      </c>
      <c r="AU63" s="32" t="s">
        <v>879</v>
      </c>
      <c r="AV63" s="64"/>
      <c r="AW63" s="141"/>
      <c r="AX63" s="64"/>
      <c r="AY63" s="65"/>
      <c r="AZ63" s="65"/>
      <c r="BA63" s="27" t="s">
        <v>407</v>
      </c>
      <c r="BB63" s="65"/>
      <c r="BC63" s="47"/>
      <c r="BD63" s="51"/>
      <c r="BE63" s="54"/>
      <c r="BF63" s="37"/>
      <c r="BG63" s="8" t="s">
        <v>930</v>
      </c>
      <c r="BH63" s="51"/>
      <c r="BK63" s="185"/>
      <c r="BL63" s="185" t="s">
        <v>902</v>
      </c>
      <c r="BM63" s="185"/>
      <c r="BN63" s="185"/>
      <c r="BO63" s="227" t="s">
        <v>1016</v>
      </c>
    </row>
    <row r="64" spans="1:67" s="215" customFormat="1" ht="15" customHeight="1" x14ac:dyDescent="0.25">
      <c r="A64" s="283" t="s">
        <v>37</v>
      </c>
      <c r="B64" s="197"/>
      <c r="C64" s="235"/>
      <c r="D64" s="199"/>
      <c r="E64" s="207"/>
      <c r="F64" s="236"/>
      <c r="G64" s="236"/>
      <c r="H64" s="201"/>
      <c r="I64" s="263"/>
      <c r="J64" s="203"/>
      <c r="K64" s="214"/>
      <c r="L64" s="201"/>
      <c r="M64" s="199"/>
      <c r="N64" s="212" t="s">
        <v>1047</v>
      </c>
      <c r="O64" s="197"/>
      <c r="P64" s="201"/>
      <c r="Q64" s="200"/>
      <c r="R64" s="212" t="s">
        <v>1048</v>
      </c>
      <c r="S64" s="214" t="s">
        <v>1049</v>
      </c>
      <c r="T64" s="236"/>
      <c r="U64" s="199"/>
      <c r="V64" s="201"/>
      <c r="W64" s="214"/>
      <c r="X64" s="236"/>
      <c r="Y64" s="201"/>
      <c r="Z64" s="201"/>
      <c r="AA64" s="198"/>
      <c r="AB64" s="205"/>
      <c r="AC64" s="197"/>
      <c r="AD64" s="201"/>
      <c r="AE64" s="201"/>
      <c r="AF64" s="199"/>
      <c r="AG64" s="280"/>
      <c r="AH64" s="199"/>
      <c r="AI64" s="201"/>
      <c r="AJ64" s="201"/>
      <c r="AK64" s="207"/>
      <c r="AL64" s="199"/>
      <c r="AM64" s="197"/>
      <c r="AN64" s="200"/>
      <c r="AO64" s="236"/>
      <c r="AP64" s="201"/>
      <c r="AQ64" s="214" t="s">
        <v>1042</v>
      </c>
      <c r="AR64" s="197"/>
      <c r="AS64" s="200"/>
      <c r="AT64" s="199" t="s">
        <v>1040</v>
      </c>
      <c r="AU64" s="199"/>
      <c r="AV64" s="198"/>
      <c r="AW64" s="238"/>
      <c r="AX64" s="198"/>
      <c r="AY64" s="201"/>
      <c r="AZ64" s="201"/>
      <c r="BA64" s="212" t="s">
        <v>1044</v>
      </c>
      <c r="BB64" s="201"/>
      <c r="BC64" s="201"/>
      <c r="BD64" s="203"/>
      <c r="BE64" s="210"/>
      <c r="BF64" s="212"/>
      <c r="BG64" s="220"/>
      <c r="BH64" s="203"/>
      <c r="BI64" s="229">
        <f>COUNTIFS(B64:BH64,"Yes*")</f>
        <v>6</v>
      </c>
      <c r="BJ64" s="230">
        <f>COUNTIFS(BK64:BO64,"Yes*")</f>
        <v>2</v>
      </c>
      <c r="BK64" s="216" t="s">
        <v>1051</v>
      </c>
      <c r="BL64" s="216" t="s">
        <v>1052</v>
      </c>
      <c r="BM64" s="216"/>
      <c r="BN64" s="216"/>
      <c r="BO64" s="226"/>
    </row>
    <row r="65" spans="1:67" s="215" customFormat="1" ht="15" customHeight="1" x14ac:dyDescent="0.25">
      <c r="A65" s="283" t="s">
        <v>38</v>
      </c>
      <c r="B65" s="197" t="s">
        <v>1124</v>
      </c>
      <c r="C65" s="235"/>
      <c r="D65" s="199"/>
      <c r="E65" s="207"/>
      <c r="F65" s="236"/>
      <c r="G65" s="236"/>
      <c r="H65" s="212" t="s">
        <v>1125</v>
      </c>
      <c r="I65" s="263" t="s">
        <v>1126</v>
      </c>
      <c r="J65" s="203"/>
      <c r="K65" s="214"/>
      <c r="L65" s="201"/>
      <c r="M65" s="199" t="s">
        <v>1030</v>
      </c>
      <c r="N65" s="212" t="s">
        <v>1047</v>
      </c>
      <c r="O65" s="197"/>
      <c r="P65" s="201"/>
      <c r="Q65" s="200"/>
      <c r="R65" s="212" t="s">
        <v>1048</v>
      </c>
      <c r="S65" s="214" t="s">
        <v>1049</v>
      </c>
      <c r="T65" s="236"/>
      <c r="U65" s="199" t="s">
        <v>1105</v>
      </c>
      <c r="V65" s="201"/>
      <c r="W65" s="214"/>
      <c r="X65" s="236"/>
      <c r="Y65" s="201"/>
      <c r="Z65" s="201"/>
      <c r="AA65" s="198"/>
      <c r="AB65" s="205"/>
      <c r="AC65" s="197"/>
      <c r="AD65" s="201"/>
      <c r="AE65" s="201"/>
      <c r="AF65" s="199" t="s">
        <v>1106</v>
      </c>
      <c r="AG65" s="280"/>
      <c r="AH65" s="199"/>
      <c r="AI65" s="201"/>
      <c r="AJ65" s="201"/>
      <c r="AK65" s="207"/>
      <c r="AL65" s="199"/>
      <c r="AM65" s="197"/>
      <c r="AN65" s="200" t="s">
        <v>1038</v>
      </c>
      <c r="AO65" s="236"/>
      <c r="AP65" s="201"/>
      <c r="AQ65" s="237"/>
      <c r="AR65" s="197" t="s">
        <v>1041</v>
      </c>
      <c r="AS65" s="200"/>
      <c r="AT65" s="199" t="s">
        <v>1040</v>
      </c>
      <c r="AU65" s="199"/>
      <c r="AV65" s="198"/>
      <c r="AW65" s="238"/>
      <c r="AX65" s="198"/>
      <c r="AY65" s="201"/>
      <c r="AZ65" s="201"/>
      <c r="BA65" s="201"/>
      <c r="BB65" s="201"/>
      <c r="BC65" s="201"/>
      <c r="BD65" s="203"/>
      <c r="BE65" s="210"/>
      <c r="BF65" s="212"/>
      <c r="BG65" s="220" t="s">
        <v>1045</v>
      </c>
      <c r="BH65" s="203"/>
      <c r="BI65" s="229">
        <f t="shared" ref="BI65:BI71" si="3">COUNTIFS(B65:BH65,"Yes*")</f>
        <v>13</v>
      </c>
      <c r="BJ65" s="230">
        <f t="shared" ref="BJ65:BJ72" si="4">COUNTIFS(BK65:BO65,"Yes*")</f>
        <v>1</v>
      </c>
      <c r="BK65" s="216"/>
      <c r="BL65" s="216" t="s">
        <v>1052</v>
      </c>
      <c r="BM65" s="216"/>
      <c r="BN65" s="216"/>
      <c r="BO65" s="226"/>
    </row>
    <row r="66" spans="1:67" s="215" customFormat="1" ht="15" customHeight="1" x14ac:dyDescent="0.25">
      <c r="A66" s="283" t="s">
        <v>39</v>
      </c>
      <c r="B66" s="197" t="s">
        <v>1124</v>
      </c>
      <c r="C66" s="235"/>
      <c r="D66" s="199"/>
      <c r="E66" s="207"/>
      <c r="F66" s="236"/>
      <c r="G66" s="213" t="s">
        <v>1262</v>
      </c>
      <c r="H66" s="201"/>
      <c r="I66" s="263"/>
      <c r="J66" s="203"/>
      <c r="K66" s="214"/>
      <c r="L66" s="201"/>
      <c r="M66" s="199"/>
      <c r="N66" s="201"/>
      <c r="O66" s="197"/>
      <c r="P66" s="201"/>
      <c r="Q66" s="200"/>
      <c r="R66" s="212" t="s">
        <v>1048</v>
      </c>
      <c r="S66" s="237"/>
      <c r="T66" s="236"/>
      <c r="U66" s="199"/>
      <c r="V66" s="201"/>
      <c r="W66" s="214"/>
      <c r="X66" s="213" t="s">
        <v>1033</v>
      </c>
      <c r="Y66" s="201"/>
      <c r="Z66" s="201"/>
      <c r="AA66" s="198"/>
      <c r="AB66" s="205" t="s">
        <v>1035</v>
      </c>
      <c r="AC66" s="197"/>
      <c r="AD66" s="201"/>
      <c r="AE66" s="201"/>
      <c r="AF66" s="199"/>
      <c r="AG66" s="280"/>
      <c r="AH66" s="199"/>
      <c r="AI66" s="201"/>
      <c r="AJ66" s="201"/>
      <c r="AK66" s="207"/>
      <c r="AL66" s="199"/>
      <c r="AM66" s="197"/>
      <c r="AN66" s="200"/>
      <c r="AO66" s="236"/>
      <c r="AP66" s="212" t="s">
        <v>1039</v>
      </c>
      <c r="AQ66" s="237"/>
      <c r="AR66" s="197"/>
      <c r="AS66" s="200"/>
      <c r="AT66" s="199"/>
      <c r="AU66" s="199"/>
      <c r="AV66" s="198"/>
      <c r="AW66" s="238"/>
      <c r="AX66" s="198"/>
      <c r="AY66" s="201"/>
      <c r="AZ66" s="201"/>
      <c r="BA66" s="201"/>
      <c r="BB66" s="201"/>
      <c r="BC66" s="201"/>
      <c r="BD66" s="203"/>
      <c r="BE66" s="210"/>
      <c r="BF66" s="212"/>
      <c r="BG66" s="220"/>
      <c r="BH66" s="203"/>
      <c r="BI66" s="229">
        <f t="shared" si="3"/>
        <v>6</v>
      </c>
      <c r="BJ66" s="230">
        <f t="shared" si="4"/>
        <v>3</v>
      </c>
      <c r="BK66" s="216"/>
      <c r="BL66" s="216"/>
      <c r="BM66" s="216" t="s">
        <v>1053</v>
      </c>
      <c r="BN66" s="216" t="s">
        <v>1054</v>
      </c>
      <c r="BO66" s="226" t="s">
        <v>1133</v>
      </c>
    </row>
    <row r="67" spans="1:67" s="215" customFormat="1" ht="15" customHeight="1" x14ac:dyDescent="0.25">
      <c r="A67" s="283" t="s">
        <v>40</v>
      </c>
      <c r="B67" s="197"/>
      <c r="C67" s="235"/>
      <c r="D67" s="199"/>
      <c r="E67" s="207"/>
      <c r="F67" s="236"/>
      <c r="G67" s="236"/>
      <c r="H67" s="201"/>
      <c r="I67" s="263"/>
      <c r="J67" s="203"/>
      <c r="K67" s="214"/>
      <c r="L67" s="212" t="s">
        <v>1029</v>
      </c>
      <c r="M67" s="199"/>
      <c r="N67" s="201"/>
      <c r="O67" s="197"/>
      <c r="P67" s="201"/>
      <c r="Q67" s="200"/>
      <c r="R67" s="201"/>
      <c r="S67" s="237"/>
      <c r="T67" s="236"/>
      <c r="U67" s="199"/>
      <c r="V67" s="201"/>
      <c r="W67" s="214"/>
      <c r="X67" s="236"/>
      <c r="Y67" s="212" t="s">
        <v>1032</v>
      </c>
      <c r="Z67" s="201"/>
      <c r="AA67" s="198"/>
      <c r="AB67" s="205"/>
      <c r="AC67" s="197"/>
      <c r="AD67" s="201"/>
      <c r="AE67" s="201"/>
      <c r="AF67" s="199"/>
      <c r="AG67" s="280"/>
      <c r="AH67" s="199"/>
      <c r="AI67" s="201"/>
      <c r="AJ67" s="201"/>
      <c r="AK67" s="207"/>
      <c r="AL67" s="199"/>
      <c r="AM67" s="197"/>
      <c r="AN67" s="200"/>
      <c r="AO67" s="236"/>
      <c r="AP67" s="201"/>
      <c r="AQ67" s="237"/>
      <c r="AR67" s="197"/>
      <c r="AS67" s="200"/>
      <c r="AT67" s="199"/>
      <c r="AU67" s="199"/>
      <c r="AV67" s="198"/>
      <c r="AW67" s="238"/>
      <c r="AX67" s="198"/>
      <c r="AY67" s="201"/>
      <c r="AZ67" s="201"/>
      <c r="BA67" s="201"/>
      <c r="BB67" s="201"/>
      <c r="BC67" s="201"/>
      <c r="BD67" s="203"/>
      <c r="BE67" s="210"/>
      <c r="BF67" s="212"/>
      <c r="BG67" s="220"/>
      <c r="BH67" s="203"/>
      <c r="BI67" s="229">
        <f t="shared" si="3"/>
        <v>2</v>
      </c>
      <c r="BJ67" s="230">
        <f t="shared" si="4"/>
        <v>0</v>
      </c>
      <c r="BK67" s="216"/>
      <c r="BL67" s="216"/>
      <c r="BM67" s="216"/>
      <c r="BN67" s="216"/>
      <c r="BO67" s="226"/>
    </row>
    <row r="68" spans="1:67" s="215" customFormat="1" ht="15" customHeight="1" x14ac:dyDescent="0.25">
      <c r="A68" s="283" t="s">
        <v>41</v>
      </c>
      <c r="B68" s="197"/>
      <c r="C68" s="235"/>
      <c r="D68" s="199"/>
      <c r="E68" s="207"/>
      <c r="F68" s="236"/>
      <c r="G68" s="236"/>
      <c r="H68" s="201"/>
      <c r="I68" s="263"/>
      <c r="J68" s="203"/>
      <c r="K68" s="214"/>
      <c r="L68" s="201"/>
      <c r="M68" s="199"/>
      <c r="N68" s="201"/>
      <c r="O68" s="197"/>
      <c r="P68" s="201"/>
      <c r="Q68" s="200" t="s">
        <v>1031</v>
      </c>
      <c r="R68" s="201"/>
      <c r="S68" s="237"/>
      <c r="T68" s="236"/>
      <c r="U68" s="199"/>
      <c r="V68" s="201"/>
      <c r="W68" s="214"/>
      <c r="X68" s="236"/>
      <c r="Y68" s="201"/>
      <c r="Z68" s="201"/>
      <c r="AA68" s="198"/>
      <c r="AB68" s="205"/>
      <c r="AC68" s="197"/>
      <c r="AD68" s="201"/>
      <c r="AE68" s="201"/>
      <c r="AF68" s="199"/>
      <c r="AG68" s="280"/>
      <c r="AH68" s="199"/>
      <c r="AI68" s="201"/>
      <c r="AJ68" s="201"/>
      <c r="AK68" s="207"/>
      <c r="AL68" s="199"/>
      <c r="AM68" s="197"/>
      <c r="AN68" s="200"/>
      <c r="AO68" s="236"/>
      <c r="AP68" s="201"/>
      <c r="AQ68" s="237"/>
      <c r="AR68" s="197"/>
      <c r="AS68" s="200"/>
      <c r="AT68" s="199" t="s">
        <v>1040</v>
      </c>
      <c r="AU68" s="199"/>
      <c r="AV68" s="198"/>
      <c r="AW68" s="238"/>
      <c r="AX68" s="198"/>
      <c r="AY68" s="201"/>
      <c r="AZ68" s="201"/>
      <c r="BA68" s="201"/>
      <c r="BB68" s="201"/>
      <c r="BC68" s="201"/>
      <c r="BD68" s="203"/>
      <c r="BE68" s="210"/>
      <c r="BF68" s="212"/>
      <c r="BG68" s="220"/>
      <c r="BH68" s="203"/>
      <c r="BI68" s="229">
        <f t="shared" si="3"/>
        <v>2</v>
      </c>
      <c r="BJ68" s="230">
        <f t="shared" si="4"/>
        <v>0</v>
      </c>
      <c r="BK68" s="216"/>
      <c r="BL68" s="216"/>
      <c r="BM68" s="216"/>
      <c r="BN68" s="216"/>
      <c r="BO68" s="226"/>
    </row>
    <row r="69" spans="1:67" s="215" customFormat="1" ht="15" customHeight="1" x14ac:dyDescent="0.25">
      <c r="A69" s="283" t="s">
        <v>42</v>
      </c>
      <c r="B69" s="197"/>
      <c r="C69" s="235"/>
      <c r="D69" s="199"/>
      <c r="E69" s="207"/>
      <c r="F69" s="236"/>
      <c r="G69" s="236"/>
      <c r="H69" s="201"/>
      <c r="I69" s="263"/>
      <c r="J69" s="203"/>
      <c r="K69" s="214"/>
      <c r="L69" s="201"/>
      <c r="M69" s="199"/>
      <c r="N69" s="201"/>
      <c r="O69" s="197"/>
      <c r="P69" s="201"/>
      <c r="Q69" s="200"/>
      <c r="R69" s="201"/>
      <c r="S69" s="237"/>
      <c r="T69" s="236"/>
      <c r="U69" s="199"/>
      <c r="V69" s="201"/>
      <c r="W69" s="214"/>
      <c r="X69" s="236"/>
      <c r="Y69" s="212" t="s">
        <v>1032</v>
      </c>
      <c r="Z69" s="201"/>
      <c r="AA69" s="198"/>
      <c r="AB69" s="205"/>
      <c r="AC69" s="197"/>
      <c r="AD69" s="201"/>
      <c r="AE69" s="201"/>
      <c r="AF69" s="199"/>
      <c r="AG69" s="280"/>
      <c r="AH69" s="199"/>
      <c r="AI69" s="201"/>
      <c r="AJ69" s="201"/>
      <c r="AK69" s="207"/>
      <c r="AL69" s="199"/>
      <c r="AM69" s="197"/>
      <c r="AN69" s="200"/>
      <c r="AO69" s="236"/>
      <c r="AP69" s="201"/>
      <c r="AQ69" s="237"/>
      <c r="AR69" s="197"/>
      <c r="AS69" s="200"/>
      <c r="AT69" s="199"/>
      <c r="AU69" s="199"/>
      <c r="AV69" s="198"/>
      <c r="AW69" s="238"/>
      <c r="AX69" s="198"/>
      <c r="AY69" s="201"/>
      <c r="AZ69" s="201"/>
      <c r="BA69" s="201"/>
      <c r="BB69" s="201"/>
      <c r="BC69" s="201"/>
      <c r="BD69" s="203"/>
      <c r="BE69" s="210"/>
      <c r="BF69" s="212"/>
      <c r="BG69" s="220"/>
      <c r="BH69" s="203"/>
      <c r="BI69" s="229">
        <f t="shared" si="3"/>
        <v>1</v>
      </c>
      <c r="BJ69" s="230">
        <f t="shared" si="4"/>
        <v>0</v>
      </c>
      <c r="BK69" s="216"/>
      <c r="BL69" s="216"/>
      <c r="BM69" s="216"/>
      <c r="BN69" s="216"/>
      <c r="BO69" s="226"/>
    </row>
    <row r="70" spans="1:67" s="215" customFormat="1" ht="15" customHeight="1" x14ac:dyDescent="0.25">
      <c r="A70" s="283" t="s">
        <v>43</v>
      </c>
      <c r="B70" s="197"/>
      <c r="C70" s="235"/>
      <c r="D70" s="199" t="s">
        <v>1046</v>
      </c>
      <c r="E70" s="207"/>
      <c r="F70" s="236"/>
      <c r="G70" s="236"/>
      <c r="H70" s="201"/>
      <c r="I70" s="263"/>
      <c r="J70" s="203"/>
      <c r="K70" s="214"/>
      <c r="L70" s="201"/>
      <c r="M70" s="199"/>
      <c r="N70" s="201"/>
      <c r="O70" s="197"/>
      <c r="P70" s="201"/>
      <c r="Q70" s="200"/>
      <c r="R70" s="201"/>
      <c r="S70" s="237"/>
      <c r="T70" s="236"/>
      <c r="U70" s="199"/>
      <c r="V70" s="201"/>
      <c r="W70" s="214"/>
      <c r="X70" s="236"/>
      <c r="Y70" s="201"/>
      <c r="Z70" s="201"/>
      <c r="AA70" s="198"/>
      <c r="AB70" s="205"/>
      <c r="AC70" s="197"/>
      <c r="AD70" s="201"/>
      <c r="AE70" s="201"/>
      <c r="AF70" s="199"/>
      <c r="AG70" s="280"/>
      <c r="AH70" s="199"/>
      <c r="AI70" s="201"/>
      <c r="AJ70" s="201"/>
      <c r="AK70" s="207"/>
      <c r="AL70" s="199"/>
      <c r="AM70" s="197"/>
      <c r="AN70" s="200"/>
      <c r="AO70" s="236"/>
      <c r="AP70" s="201"/>
      <c r="AQ70" s="237"/>
      <c r="AR70" s="197"/>
      <c r="AS70" s="200"/>
      <c r="AT70" s="199"/>
      <c r="AU70" s="199"/>
      <c r="AV70" s="198"/>
      <c r="AW70" s="238"/>
      <c r="AX70" s="198"/>
      <c r="AY70" s="201"/>
      <c r="AZ70" s="201"/>
      <c r="BA70" s="201"/>
      <c r="BB70" s="201"/>
      <c r="BC70" s="201"/>
      <c r="BD70" s="203"/>
      <c r="BE70" s="210"/>
      <c r="BF70" s="212"/>
      <c r="BG70" s="220"/>
      <c r="BH70" s="203"/>
      <c r="BI70" s="229">
        <f t="shared" si="3"/>
        <v>1</v>
      </c>
      <c r="BJ70" s="230">
        <f t="shared" si="4"/>
        <v>0</v>
      </c>
      <c r="BK70" s="216"/>
      <c r="BL70" s="216"/>
      <c r="BM70" s="216"/>
      <c r="BN70" s="216"/>
      <c r="BO70" s="226"/>
    </row>
    <row r="71" spans="1:67" s="215" customFormat="1" ht="15" customHeight="1" x14ac:dyDescent="0.25">
      <c r="A71" s="283" t="s">
        <v>44</v>
      </c>
      <c r="B71" s="197"/>
      <c r="C71" s="235"/>
      <c r="D71" s="199"/>
      <c r="E71" s="207"/>
      <c r="F71" s="236"/>
      <c r="G71" s="236"/>
      <c r="H71" s="201"/>
      <c r="I71" s="263"/>
      <c r="J71" s="203"/>
      <c r="K71" s="214"/>
      <c r="L71" s="201"/>
      <c r="M71" s="199"/>
      <c r="N71" s="201"/>
      <c r="O71" s="197"/>
      <c r="P71" s="201"/>
      <c r="Q71" s="200"/>
      <c r="R71" s="201"/>
      <c r="S71" s="237"/>
      <c r="T71" s="236"/>
      <c r="U71" s="199"/>
      <c r="V71" s="201"/>
      <c r="W71" s="214"/>
      <c r="X71" s="236"/>
      <c r="Y71" s="201"/>
      <c r="Z71" s="212" t="s">
        <v>1036</v>
      </c>
      <c r="AA71" s="198"/>
      <c r="AB71" s="205"/>
      <c r="AC71" s="197"/>
      <c r="AD71" s="201"/>
      <c r="AE71" s="201"/>
      <c r="AF71" s="199"/>
      <c r="AG71" s="280"/>
      <c r="AH71" s="199"/>
      <c r="AI71" s="201"/>
      <c r="AJ71" s="201"/>
      <c r="AK71" s="207"/>
      <c r="AL71" s="199" t="s">
        <v>1050</v>
      </c>
      <c r="AM71" s="197"/>
      <c r="AN71" s="200"/>
      <c r="AO71" s="213" t="s">
        <v>1132</v>
      </c>
      <c r="AP71" s="201"/>
      <c r="AQ71" s="237"/>
      <c r="AR71" s="197"/>
      <c r="AS71" s="200"/>
      <c r="AT71" s="199"/>
      <c r="AU71" s="199"/>
      <c r="AV71" s="210" t="s">
        <v>1043</v>
      </c>
      <c r="AW71" s="238"/>
      <c r="AX71" s="198"/>
      <c r="AY71" s="201"/>
      <c r="AZ71" s="201"/>
      <c r="BA71" s="201"/>
      <c r="BB71" s="201"/>
      <c r="BC71" s="201"/>
      <c r="BD71" s="203"/>
      <c r="BE71" s="210"/>
      <c r="BF71" s="212"/>
      <c r="BG71" s="220"/>
      <c r="BH71" s="203"/>
      <c r="BI71" s="229">
        <f t="shared" si="3"/>
        <v>4</v>
      </c>
      <c r="BJ71" s="230">
        <f t="shared" si="4"/>
        <v>0</v>
      </c>
      <c r="BK71" s="216"/>
      <c r="BL71" s="216"/>
      <c r="BM71" s="216"/>
      <c r="BN71" s="216"/>
      <c r="BO71" s="226"/>
    </row>
    <row r="72" spans="1:67" s="215" customFormat="1" ht="15" customHeight="1" x14ac:dyDescent="0.25">
      <c r="A72" s="283" t="s">
        <v>33</v>
      </c>
      <c r="B72" s="197"/>
      <c r="C72" s="235"/>
      <c r="D72" s="199"/>
      <c r="E72" s="207"/>
      <c r="F72" s="236"/>
      <c r="G72" s="236"/>
      <c r="H72" s="201"/>
      <c r="I72" s="263"/>
      <c r="J72" s="203"/>
      <c r="K72" s="214" t="s">
        <v>1058</v>
      </c>
      <c r="L72" s="201"/>
      <c r="M72" s="199"/>
      <c r="N72" s="201"/>
      <c r="O72" s="197"/>
      <c r="P72" s="201"/>
      <c r="Q72" s="200"/>
      <c r="R72" s="201"/>
      <c r="S72" s="237"/>
      <c r="T72" s="236"/>
      <c r="U72" s="199"/>
      <c r="V72" s="201"/>
      <c r="W72" s="214" t="s">
        <v>1034</v>
      </c>
      <c r="X72" s="236"/>
      <c r="Y72" s="201"/>
      <c r="Z72" s="201"/>
      <c r="AA72" s="198"/>
      <c r="AB72" s="205"/>
      <c r="AC72" s="197"/>
      <c r="AD72" s="201"/>
      <c r="AE72" s="201"/>
      <c r="AF72" s="199"/>
      <c r="AG72" s="280"/>
      <c r="AH72" s="199"/>
      <c r="AI72" s="201"/>
      <c r="AJ72" s="201"/>
      <c r="AK72" s="207"/>
      <c r="AL72" s="199"/>
      <c r="AM72" s="197"/>
      <c r="AN72" s="200"/>
      <c r="AO72" s="236"/>
      <c r="AP72" s="201"/>
      <c r="AQ72" s="237"/>
      <c r="AR72" s="197"/>
      <c r="AS72" s="200"/>
      <c r="AT72" s="199"/>
      <c r="AU72" s="199"/>
      <c r="AV72" s="198"/>
      <c r="AW72" s="238"/>
      <c r="AX72" s="198"/>
      <c r="AY72" s="201"/>
      <c r="AZ72" s="201"/>
      <c r="BA72" s="201"/>
      <c r="BB72" s="201"/>
      <c r="BC72" s="201"/>
      <c r="BD72" s="203"/>
      <c r="BE72" s="210"/>
      <c r="BF72" s="212"/>
      <c r="BG72" s="220"/>
      <c r="BH72" s="203"/>
      <c r="BI72" s="229">
        <f>COUNTIFS(B72:BH72,"Yes*")</f>
        <v>2</v>
      </c>
      <c r="BJ72" s="230">
        <f t="shared" si="4"/>
        <v>0</v>
      </c>
      <c r="BK72" s="216"/>
      <c r="BL72" s="216"/>
      <c r="BM72" s="216"/>
      <c r="BN72" s="216"/>
      <c r="BO72" s="226"/>
    </row>
    <row r="73" spans="1:67" ht="25.5" x14ac:dyDescent="0.25">
      <c r="A73" s="89" t="s">
        <v>348</v>
      </c>
      <c r="B73" s="90"/>
      <c r="C73" s="91"/>
      <c r="D73" s="92"/>
      <c r="E73" s="93"/>
      <c r="F73" s="94"/>
      <c r="G73" s="94"/>
      <c r="H73" s="92"/>
      <c r="I73" s="117"/>
      <c r="J73" s="118"/>
      <c r="K73" s="129"/>
      <c r="L73" s="92"/>
      <c r="M73" s="92"/>
      <c r="N73" s="92"/>
      <c r="O73" s="90"/>
      <c r="P73" s="92"/>
      <c r="Q73" s="93"/>
      <c r="R73" s="92"/>
      <c r="S73" s="129"/>
      <c r="T73" s="94"/>
      <c r="U73" s="92"/>
      <c r="V73" s="92"/>
      <c r="W73" s="129"/>
      <c r="X73" s="92"/>
      <c r="Y73" s="92"/>
      <c r="Z73" s="92"/>
      <c r="AA73" s="90"/>
      <c r="AB73" s="93"/>
      <c r="AC73" s="90"/>
      <c r="AD73" s="92"/>
      <c r="AE73" s="92"/>
      <c r="AF73" s="92"/>
      <c r="AG73" s="92"/>
      <c r="AH73" s="92"/>
      <c r="AI73" s="92"/>
      <c r="AJ73" s="92"/>
      <c r="AK73" s="93"/>
      <c r="AL73" s="92"/>
      <c r="AM73" s="90"/>
      <c r="AN73" s="93"/>
      <c r="AO73" s="94"/>
      <c r="AP73" s="92"/>
      <c r="AQ73" s="129"/>
      <c r="AR73" s="90"/>
      <c r="AS73" s="93"/>
      <c r="AT73" s="92"/>
      <c r="AU73" s="92"/>
      <c r="AV73" s="90"/>
      <c r="AW73" s="93"/>
      <c r="AX73" s="90"/>
      <c r="AY73" s="92"/>
      <c r="AZ73" s="92"/>
      <c r="BA73" s="92"/>
      <c r="BB73" s="92"/>
      <c r="BC73" s="92"/>
      <c r="BD73" s="93"/>
      <c r="BE73" s="90"/>
      <c r="BF73" s="92"/>
      <c r="BG73" s="92"/>
      <c r="BH73" s="93"/>
      <c r="BK73" s="185"/>
      <c r="BL73" s="185"/>
      <c r="BM73" s="185"/>
      <c r="BN73" s="185"/>
      <c r="BO73" s="223" t="s">
        <v>348</v>
      </c>
    </row>
    <row r="74" spans="1:67" ht="15" customHeight="1" thickBot="1" x14ac:dyDescent="0.3">
      <c r="A74" s="24"/>
      <c r="B74" s="49" t="s">
        <v>46</v>
      </c>
      <c r="C74" s="2"/>
      <c r="D74" s="32" t="s">
        <v>46</v>
      </c>
      <c r="E74" s="50" t="s">
        <v>48</v>
      </c>
      <c r="F74" s="39"/>
      <c r="G74" s="281" t="s">
        <v>1267</v>
      </c>
      <c r="H74" s="32" t="s">
        <v>46</v>
      </c>
      <c r="I74" s="119" t="s">
        <v>46</v>
      </c>
      <c r="J74" s="120" t="s">
        <v>46</v>
      </c>
      <c r="K74" s="128" t="s">
        <v>47</v>
      </c>
      <c r="L74" s="32" t="s">
        <v>46</v>
      </c>
      <c r="M74" s="32" t="s">
        <v>46</v>
      </c>
      <c r="N74" s="32" t="s">
        <v>50</v>
      </c>
      <c r="O74" s="49" t="s">
        <v>46</v>
      </c>
      <c r="P74" s="32" t="s">
        <v>46</v>
      </c>
      <c r="Q74" s="50" t="s">
        <v>46</v>
      </c>
      <c r="R74" s="32" t="s">
        <v>46</v>
      </c>
      <c r="S74" s="128" t="s">
        <v>46</v>
      </c>
      <c r="T74" s="39"/>
      <c r="U74" s="32" t="s">
        <v>46</v>
      </c>
      <c r="V74" s="62" t="s">
        <v>632</v>
      </c>
      <c r="W74" s="128" t="s">
        <v>46</v>
      </c>
      <c r="X74" s="7" t="s">
        <v>46</v>
      </c>
      <c r="Y74" s="32" t="s">
        <v>48</v>
      </c>
      <c r="Z74" s="32" t="s">
        <v>46</v>
      </c>
      <c r="AA74" s="49" t="s">
        <v>48</v>
      </c>
      <c r="AB74" s="50" t="s">
        <v>46</v>
      </c>
      <c r="AC74" s="49" t="s">
        <v>46</v>
      </c>
      <c r="AD74" s="32" t="s">
        <v>46</v>
      </c>
      <c r="AE74" s="62" t="s">
        <v>632</v>
      </c>
      <c r="AF74" s="32" t="s">
        <v>46</v>
      </c>
      <c r="AG74" s="32" t="s">
        <v>47</v>
      </c>
      <c r="AH74" s="32" t="s">
        <v>46</v>
      </c>
      <c r="AI74" s="32" t="s">
        <v>46</v>
      </c>
      <c r="AJ74" s="62" t="s">
        <v>632</v>
      </c>
      <c r="AK74" s="145" t="s">
        <v>46</v>
      </c>
      <c r="AL74" s="32" t="s">
        <v>46</v>
      </c>
      <c r="AM74" s="49" t="s">
        <v>46</v>
      </c>
      <c r="AN74" s="50" t="s">
        <v>46</v>
      </c>
      <c r="AO74" s="281" t="s">
        <v>46</v>
      </c>
      <c r="AP74" s="32" t="s">
        <v>46</v>
      </c>
      <c r="AQ74" s="128" t="s">
        <v>33</v>
      </c>
      <c r="AR74" s="49" t="s">
        <v>46</v>
      </c>
      <c r="AS74" s="50" t="s">
        <v>47</v>
      </c>
      <c r="AT74" s="32" t="s">
        <v>46</v>
      </c>
      <c r="AU74" s="32" t="s">
        <v>46</v>
      </c>
      <c r="AV74" s="49" t="s">
        <v>47</v>
      </c>
      <c r="AW74" s="50" t="s">
        <v>33</v>
      </c>
      <c r="AX74" s="49" t="s">
        <v>46</v>
      </c>
      <c r="AY74" s="32" t="s">
        <v>46</v>
      </c>
      <c r="AZ74" s="62" t="s">
        <v>632</v>
      </c>
      <c r="BA74" s="32" t="s">
        <v>46</v>
      </c>
      <c r="BB74" s="32" t="s">
        <v>46</v>
      </c>
      <c r="BC74" s="32" t="s">
        <v>46</v>
      </c>
      <c r="BD74" s="63" t="s">
        <v>632</v>
      </c>
      <c r="BE74" s="49" t="s">
        <v>46</v>
      </c>
      <c r="BF74" s="32" t="s">
        <v>47</v>
      </c>
      <c r="BG74" s="7" t="s">
        <v>46</v>
      </c>
      <c r="BH74" s="50" t="s">
        <v>46</v>
      </c>
      <c r="BK74" s="185" t="s">
        <v>46</v>
      </c>
      <c r="BL74" s="185" t="s">
        <v>46</v>
      </c>
      <c r="BM74" s="185" t="s">
        <v>46</v>
      </c>
      <c r="BN74" s="185" t="s">
        <v>46</v>
      </c>
      <c r="BO74" s="224" t="s">
        <v>46</v>
      </c>
    </row>
    <row r="75" spans="1:67" ht="15" customHeight="1" thickBot="1" x14ac:dyDescent="0.3">
      <c r="A75" s="24"/>
      <c r="B75" s="49" t="s">
        <v>47</v>
      </c>
      <c r="C75" s="2"/>
      <c r="D75" s="34"/>
      <c r="E75" s="76"/>
      <c r="F75" s="39"/>
      <c r="G75" s="39"/>
      <c r="H75" s="32" t="s">
        <v>49</v>
      </c>
      <c r="I75" s="49"/>
      <c r="J75" s="120" t="s">
        <v>49</v>
      </c>
      <c r="L75" s="32" t="s">
        <v>49</v>
      </c>
      <c r="M75" s="26" t="s">
        <v>47</v>
      </c>
      <c r="N75" s="37"/>
      <c r="O75" s="49" t="s">
        <v>47</v>
      </c>
      <c r="P75" s="26" t="s">
        <v>47</v>
      </c>
      <c r="Q75" s="50" t="s">
        <v>47</v>
      </c>
      <c r="R75" s="32" t="s">
        <v>51</v>
      </c>
      <c r="S75" s="128" t="s">
        <v>47</v>
      </c>
      <c r="T75" s="39"/>
      <c r="U75" s="26" t="s">
        <v>47</v>
      </c>
      <c r="V75" s="34"/>
      <c r="W75" s="128" t="s">
        <v>47</v>
      </c>
      <c r="X75" s="39"/>
      <c r="Y75" s="37"/>
      <c r="Z75" s="37"/>
      <c r="AA75" s="58"/>
      <c r="AB75" s="143" t="s">
        <v>47</v>
      </c>
      <c r="AC75" s="58"/>
      <c r="AD75" s="34"/>
      <c r="AE75" s="37"/>
      <c r="AF75" s="34"/>
      <c r="AG75" s="37"/>
      <c r="AH75" s="26" t="s">
        <v>51</v>
      </c>
      <c r="AI75" s="32" t="s">
        <v>47</v>
      </c>
      <c r="AJ75" s="37"/>
      <c r="AK75" s="51" t="s">
        <v>47</v>
      </c>
      <c r="AL75" s="26" t="s">
        <v>47</v>
      </c>
      <c r="AN75" s="59"/>
      <c r="AO75" s="39"/>
      <c r="AP75" s="26" t="s">
        <v>48</v>
      </c>
      <c r="AR75" s="49" t="s">
        <v>47</v>
      </c>
      <c r="AS75" s="50"/>
      <c r="AT75" s="32" t="s">
        <v>49</v>
      </c>
      <c r="AU75" s="32" t="s">
        <v>47</v>
      </c>
      <c r="AV75" s="58"/>
      <c r="AX75" s="53" t="s">
        <v>47</v>
      </c>
      <c r="AY75" s="37"/>
      <c r="AZ75" s="37"/>
      <c r="BA75" s="32" t="s">
        <v>47</v>
      </c>
      <c r="BB75" s="32" t="s">
        <v>47</v>
      </c>
      <c r="BC75" s="26" t="s">
        <v>47</v>
      </c>
      <c r="BD75" s="51"/>
      <c r="BE75" s="53" t="s">
        <v>47</v>
      </c>
      <c r="BF75" s="32" t="s">
        <v>49</v>
      </c>
      <c r="BG75" s="8" t="s">
        <v>47</v>
      </c>
      <c r="BH75" s="50" t="s">
        <v>47</v>
      </c>
      <c r="BK75" s="185"/>
      <c r="BL75" s="185" t="s">
        <v>48</v>
      </c>
      <c r="BM75" s="185" t="s">
        <v>49</v>
      </c>
      <c r="BN75" s="185" t="s">
        <v>48</v>
      </c>
      <c r="BO75" s="224" t="s">
        <v>47</v>
      </c>
    </row>
    <row r="76" spans="1:67" ht="15" customHeight="1" thickBot="1" x14ac:dyDescent="0.3">
      <c r="A76" s="24"/>
      <c r="B76" s="49" t="s">
        <v>49</v>
      </c>
      <c r="C76" s="2"/>
      <c r="D76" s="37"/>
      <c r="E76" s="76"/>
      <c r="F76" s="39"/>
      <c r="G76" s="39"/>
      <c r="H76" s="37"/>
      <c r="I76" s="54"/>
      <c r="J76" s="120" t="s">
        <v>50</v>
      </c>
      <c r="K76" s="128"/>
      <c r="L76" s="37"/>
      <c r="M76" s="32" t="s">
        <v>49</v>
      </c>
      <c r="N76" s="37"/>
      <c r="O76" s="49" t="s">
        <v>48</v>
      </c>
      <c r="P76" s="37"/>
      <c r="Q76" s="50" t="s">
        <v>51</v>
      </c>
      <c r="R76" s="37"/>
      <c r="S76" s="128" t="s">
        <v>50</v>
      </c>
      <c r="T76" s="39"/>
      <c r="U76" s="26" t="s">
        <v>48</v>
      </c>
      <c r="V76" s="37"/>
      <c r="W76" s="128" t="s">
        <v>49</v>
      </c>
      <c r="X76" s="39"/>
      <c r="Y76" s="37"/>
      <c r="Z76" s="37"/>
      <c r="AA76" s="58"/>
      <c r="AB76" s="143" t="s">
        <v>33</v>
      </c>
      <c r="AC76" s="58"/>
      <c r="AD76" s="34"/>
      <c r="AE76" s="37"/>
      <c r="AF76" s="34"/>
      <c r="AG76" s="37"/>
      <c r="AH76" s="37"/>
      <c r="AI76" s="32" t="s">
        <v>49</v>
      </c>
      <c r="AJ76" s="37"/>
      <c r="AK76" s="51" t="s">
        <v>867</v>
      </c>
      <c r="AL76" s="32" t="s">
        <v>49</v>
      </c>
      <c r="AM76" s="54"/>
      <c r="AN76" s="51"/>
      <c r="AO76" s="39"/>
      <c r="AP76" s="26" t="s">
        <v>51</v>
      </c>
      <c r="AQ76" s="128"/>
      <c r="AR76" s="54"/>
      <c r="AS76" s="140"/>
      <c r="AT76" s="32" t="s">
        <v>51</v>
      </c>
      <c r="AU76" s="32" t="s">
        <v>49</v>
      </c>
      <c r="AV76" s="54"/>
      <c r="AW76" s="140"/>
      <c r="AX76" s="58"/>
      <c r="AY76" s="37"/>
      <c r="AZ76" s="37"/>
      <c r="BA76" s="32" t="s">
        <v>51</v>
      </c>
      <c r="BB76" s="32" t="s">
        <v>49</v>
      </c>
      <c r="BC76" s="34"/>
      <c r="BD76" s="51"/>
      <c r="BE76" s="53" t="s">
        <v>51</v>
      </c>
      <c r="BG76" s="8" t="s">
        <v>49</v>
      </c>
      <c r="BH76" s="50" t="s">
        <v>49</v>
      </c>
      <c r="BK76" s="185"/>
      <c r="BL76" s="185" t="s">
        <v>49</v>
      </c>
      <c r="BM76" s="185"/>
      <c r="BN76" s="185" t="s">
        <v>50</v>
      </c>
      <c r="BO76" s="224" t="s">
        <v>49</v>
      </c>
    </row>
    <row r="77" spans="1:67" ht="15" customHeight="1" thickBot="1" x14ac:dyDescent="0.3">
      <c r="A77" s="24"/>
      <c r="B77" s="49" t="s">
        <v>51</v>
      </c>
      <c r="C77" s="2"/>
      <c r="D77" s="37"/>
      <c r="E77" s="51"/>
      <c r="F77" s="39"/>
      <c r="G77" s="39"/>
      <c r="H77" s="37"/>
      <c r="I77" s="54"/>
      <c r="J77" s="120" t="s">
        <v>51</v>
      </c>
      <c r="K77" s="128"/>
      <c r="L77" s="37"/>
      <c r="M77" s="37"/>
      <c r="N77" s="37"/>
      <c r="O77" s="49" t="s">
        <v>49</v>
      </c>
      <c r="P77" s="37"/>
      <c r="Q77" s="150"/>
      <c r="R77" s="37"/>
      <c r="T77" s="39"/>
      <c r="U77" s="32" t="s">
        <v>49</v>
      </c>
      <c r="V77" s="37"/>
      <c r="W77" s="128" t="s">
        <v>51</v>
      </c>
      <c r="X77" s="39"/>
      <c r="Y77" s="37"/>
      <c r="Z77" s="37"/>
      <c r="AA77" s="58"/>
      <c r="AB77" s="139"/>
      <c r="AC77" s="54"/>
      <c r="AD77" s="37"/>
      <c r="AE77" s="37"/>
      <c r="AF77" s="37"/>
      <c r="AG77" s="37"/>
      <c r="AH77" s="37"/>
      <c r="AI77" s="32" t="s">
        <v>51</v>
      </c>
      <c r="AJ77" s="37"/>
      <c r="AK77" s="51"/>
      <c r="AL77" s="37"/>
      <c r="AM77" s="54"/>
      <c r="AN77" s="51"/>
      <c r="AO77" s="39"/>
      <c r="AP77" s="37"/>
      <c r="AQ77" s="128"/>
      <c r="AR77" s="54"/>
      <c r="AS77" s="140"/>
      <c r="AT77" s="37"/>
      <c r="AU77" s="37" t="s">
        <v>50</v>
      </c>
      <c r="AV77" s="54"/>
      <c r="AW77" s="140"/>
      <c r="AX77" s="58"/>
      <c r="AY77" s="37"/>
      <c r="AZ77" s="37"/>
      <c r="BA77" s="37"/>
      <c r="BB77" s="37"/>
      <c r="BC77" s="37"/>
      <c r="BD77" s="51"/>
      <c r="BE77" s="58"/>
      <c r="BF77" s="37"/>
      <c r="BG77" s="37"/>
      <c r="BK77" s="185"/>
      <c r="BL77" s="185"/>
      <c r="BM77" s="185"/>
      <c r="BN77" s="185" t="s">
        <v>51</v>
      </c>
      <c r="BO77" s="224" t="s">
        <v>51</v>
      </c>
    </row>
    <row r="78" spans="1:67" ht="15" customHeight="1" thickBot="1" x14ac:dyDescent="0.3">
      <c r="A78" s="15"/>
      <c r="B78" s="54"/>
      <c r="C78" s="2"/>
      <c r="D78" s="37"/>
      <c r="E78" s="51"/>
      <c r="F78" s="39"/>
      <c r="G78" s="39"/>
      <c r="H78" s="37"/>
      <c r="I78" s="54"/>
      <c r="J78" s="123"/>
      <c r="K78" s="128"/>
      <c r="L78" s="37"/>
      <c r="M78" s="37"/>
      <c r="N78" s="37"/>
      <c r="O78" s="49" t="s">
        <v>51</v>
      </c>
      <c r="P78" s="37"/>
      <c r="Q78" s="150"/>
      <c r="R78" s="37"/>
      <c r="S78" s="128"/>
      <c r="T78" s="39"/>
      <c r="U78" s="32" t="s">
        <v>50</v>
      </c>
      <c r="V78" s="37"/>
      <c r="X78" s="39"/>
      <c r="Y78" s="37"/>
      <c r="Z78" s="37"/>
      <c r="AA78" s="58"/>
      <c r="AB78" s="140"/>
      <c r="AC78" s="54"/>
      <c r="AD78" s="37"/>
      <c r="AE78" s="37"/>
      <c r="AF78" s="37"/>
      <c r="AG78" s="37"/>
      <c r="AH78" s="37"/>
      <c r="AI78" s="37"/>
      <c r="AJ78" s="37"/>
      <c r="AK78" s="51"/>
      <c r="AL78" s="37"/>
      <c r="AM78" s="54"/>
      <c r="AN78" s="51"/>
      <c r="AO78" s="39"/>
      <c r="AP78" s="37"/>
      <c r="AQ78" s="128"/>
      <c r="AR78" s="54"/>
      <c r="AS78" s="140"/>
      <c r="AT78" s="37"/>
      <c r="AU78" s="37" t="s">
        <v>51</v>
      </c>
      <c r="AV78" s="54"/>
      <c r="AW78" s="140"/>
      <c r="AX78" s="54"/>
      <c r="AY78" s="37"/>
      <c r="AZ78" s="37"/>
      <c r="BA78" s="37"/>
      <c r="BB78" s="37"/>
      <c r="BC78" s="37"/>
      <c r="BD78" s="51"/>
      <c r="BE78" s="54"/>
      <c r="BF78" s="37"/>
      <c r="BG78" s="37"/>
      <c r="BH78" s="51"/>
      <c r="BK78" s="185"/>
      <c r="BL78" s="185"/>
      <c r="BM78" s="185"/>
      <c r="BN78" s="185"/>
      <c r="BO78" s="224" t="s">
        <v>33</v>
      </c>
    </row>
    <row r="79" spans="1:67" ht="15" customHeight="1" thickBot="1" x14ac:dyDescent="0.3">
      <c r="A79" s="15"/>
      <c r="B79" s="54"/>
      <c r="C79" s="2"/>
      <c r="D79" s="37"/>
      <c r="E79" s="51"/>
      <c r="F79" s="39"/>
      <c r="G79" s="39"/>
      <c r="H79" s="37"/>
      <c r="I79" s="54"/>
      <c r="J79" s="123"/>
      <c r="K79" s="128"/>
      <c r="L79" s="37"/>
      <c r="M79" s="37"/>
      <c r="N79" s="37"/>
      <c r="O79" s="49" t="s">
        <v>33</v>
      </c>
      <c r="P79" s="37"/>
      <c r="Q79" s="150"/>
      <c r="R79" s="37"/>
      <c r="S79" s="128"/>
      <c r="T79" s="39"/>
      <c r="U79" s="32" t="s">
        <v>33</v>
      </c>
      <c r="V79" s="37"/>
      <c r="W79" s="128" t="s">
        <v>33</v>
      </c>
      <c r="X79" s="39"/>
      <c r="Y79" s="37"/>
      <c r="Z79" s="37"/>
      <c r="AA79" s="58"/>
      <c r="AB79" s="140"/>
      <c r="AC79" s="54"/>
      <c r="AD79" s="37"/>
      <c r="AE79" s="37"/>
      <c r="AF79" s="37"/>
      <c r="AG79" s="37"/>
      <c r="AH79" s="37"/>
      <c r="AI79" s="37"/>
      <c r="AJ79" s="37"/>
      <c r="AK79" s="51"/>
      <c r="AL79" s="37"/>
      <c r="AM79" s="54"/>
      <c r="AN79" s="51"/>
      <c r="AO79" s="39"/>
      <c r="AP79" s="37"/>
      <c r="AQ79" s="128"/>
      <c r="AR79" s="54"/>
      <c r="AS79" s="140"/>
      <c r="AT79" s="37"/>
      <c r="AU79" s="37"/>
      <c r="AV79" s="54"/>
      <c r="AW79" s="140"/>
      <c r="AX79" s="54"/>
      <c r="AY79" s="37"/>
      <c r="AZ79" s="37"/>
      <c r="BA79" s="37"/>
      <c r="BB79" s="37"/>
      <c r="BC79" s="37"/>
      <c r="BD79" s="51"/>
      <c r="BE79" s="54"/>
      <c r="BF79" s="37"/>
      <c r="BG79" s="37"/>
      <c r="BH79" s="51"/>
      <c r="BK79" s="185"/>
      <c r="BL79" s="185"/>
      <c r="BM79" s="185"/>
      <c r="BN79" s="185"/>
    </row>
    <row r="80" spans="1:67" ht="266.25" customHeight="1" x14ac:dyDescent="0.25">
      <c r="A80" s="31" t="s">
        <v>52</v>
      </c>
      <c r="B80" s="49" t="s">
        <v>953</v>
      </c>
      <c r="C80" s="2"/>
      <c r="D80" s="37"/>
      <c r="E80" s="76"/>
      <c r="F80" s="39"/>
      <c r="G80" s="39"/>
      <c r="H80" s="37"/>
      <c r="I80" s="54"/>
      <c r="J80" s="123"/>
      <c r="K80" s="128" t="s">
        <v>850</v>
      </c>
      <c r="L80" s="37"/>
      <c r="M80" s="32" t="s">
        <v>952</v>
      </c>
      <c r="N80" s="37"/>
      <c r="O80" s="57" t="s">
        <v>567</v>
      </c>
      <c r="P80" s="37"/>
      <c r="Q80" s="150"/>
      <c r="R80" s="37"/>
      <c r="S80" s="128" t="s">
        <v>854</v>
      </c>
      <c r="T80" s="39"/>
      <c r="U80" s="32" t="s">
        <v>951</v>
      </c>
      <c r="V80" s="34"/>
      <c r="W80" s="128" t="s">
        <v>858</v>
      </c>
      <c r="X80" s="39"/>
      <c r="Y80" s="37"/>
      <c r="Z80" s="37"/>
      <c r="AA80" s="53" t="s">
        <v>950</v>
      </c>
      <c r="AB80" s="140" t="s">
        <v>863</v>
      </c>
      <c r="AC80" s="54"/>
      <c r="AD80" s="37"/>
      <c r="AE80" s="34"/>
      <c r="AF80" s="37"/>
      <c r="AG80" s="37"/>
      <c r="AH80" s="32" t="s">
        <v>949</v>
      </c>
      <c r="AI80" s="37"/>
      <c r="AJ80" s="37"/>
      <c r="AK80" s="51"/>
      <c r="AL80" s="37"/>
      <c r="AM80" s="57" t="s">
        <v>394</v>
      </c>
      <c r="AN80" s="51"/>
      <c r="AO80" s="128" t="s">
        <v>1121</v>
      </c>
      <c r="AP80" s="34"/>
      <c r="AQ80" s="128" t="s">
        <v>948</v>
      </c>
      <c r="AR80" s="54"/>
      <c r="AS80" s="140"/>
      <c r="AT80" s="37"/>
      <c r="AU80" s="37"/>
      <c r="AV80" s="54"/>
      <c r="AW80" s="143" t="s">
        <v>894</v>
      </c>
      <c r="AX80" s="54"/>
      <c r="AY80" s="37"/>
      <c r="AZ80" s="37"/>
      <c r="BA80" s="37"/>
      <c r="BB80" s="37"/>
      <c r="BC80" s="34"/>
      <c r="BD80" s="51"/>
      <c r="BE80" s="49" t="s">
        <v>947</v>
      </c>
      <c r="BF80" s="32" t="s">
        <v>897</v>
      </c>
      <c r="BG80" s="27"/>
      <c r="BH80" s="59" t="s">
        <v>491</v>
      </c>
      <c r="BK80" s="185"/>
      <c r="BL80" s="185" t="s">
        <v>946</v>
      </c>
      <c r="BM80" s="185"/>
      <c r="BN80" s="185"/>
      <c r="BO80" s="227" t="s">
        <v>1017</v>
      </c>
    </row>
    <row r="81" spans="1:67" s="215" customFormat="1" x14ac:dyDescent="0.25">
      <c r="A81" s="283" t="s">
        <v>46</v>
      </c>
      <c r="B81" s="210" t="s">
        <v>1124</v>
      </c>
      <c r="C81" s="211"/>
      <c r="D81" s="212" t="s">
        <v>1046</v>
      </c>
      <c r="E81" s="203"/>
      <c r="F81" s="213"/>
      <c r="G81" s="213" t="s">
        <v>1268</v>
      </c>
      <c r="H81" s="212" t="s">
        <v>1134</v>
      </c>
      <c r="I81" s="210"/>
      <c r="J81" s="203" t="s">
        <v>1126</v>
      </c>
      <c r="K81" s="214"/>
      <c r="L81" s="212" t="s">
        <v>1029</v>
      </c>
      <c r="M81" s="212" t="s">
        <v>1030</v>
      </c>
      <c r="N81" s="212"/>
      <c r="O81" s="210"/>
      <c r="P81" s="212" t="s">
        <v>1031</v>
      </c>
      <c r="Q81" s="203"/>
      <c r="R81" s="212" t="s">
        <v>1048</v>
      </c>
      <c r="S81" s="214" t="s">
        <v>1104</v>
      </c>
      <c r="T81" s="213"/>
      <c r="U81" s="212" t="s">
        <v>1105</v>
      </c>
      <c r="V81" s="212"/>
      <c r="W81" s="214" t="s">
        <v>1137</v>
      </c>
      <c r="X81" s="213" t="s">
        <v>1033</v>
      </c>
      <c r="Y81" s="212"/>
      <c r="Z81" s="212" t="s">
        <v>1036</v>
      </c>
      <c r="AA81" s="210"/>
      <c r="AB81" s="205" t="s">
        <v>1035</v>
      </c>
      <c r="AC81" s="210"/>
      <c r="AD81" s="212"/>
      <c r="AE81" s="212"/>
      <c r="AF81" s="212"/>
      <c r="AG81" s="212"/>
      <c r="AH81" s="212"/>
      <c r="AI81" s="212" t="s">
        <v>1106</v>
      </c>
      <c r="AJ81" s="212"/>
      <c r="AK81" s="203"/>
      <c r="AL81" s="212" t="s">
        <v>1050</v>
      </c>
      <c r="AM81" s="210"/>
      <c r="AN81" s="203" t="s">
        <v>1038</v>
      </c>
      <c r="AO81" s="213" t="s">
        <v>1132</v>
      </c>
      <c r="AP81" s="212" t="s">
        <v>1039</v>
      </c>
      <c r="AQ81" s="214"/>
      <c r="AR81" s="210" t="s">
        <v>1041</v>
      </c>
      <c r="AS81" s="205"/>
      <c r="AT81" s="212" t="s">
        <v>1040</v>
      </c>
      <c r="AU81" s="212"/>
      <c r="AV81" s="210"/>
      <c r="AW81" s="205"/>
      <c r="AX81" s="210"/>
      <c r="AY81" s="212"/>
      <c r="AZ81" s="212"/>
      <c r="BA81" s="212" t="s">
        <v>1044</v>
      </c>
      <c r="BB81" s="212"/>
      <c r="BC81" s="212"/>
      <c r="BD81" s="203"/>
      <c r="BE81" s="210"/>
      <c r="BF81" s="212"/>
      <c r="BG81" s="212" t="s">
        <v>1045</v>
      </c>
      <c r="BH81" s="203"/>
      <c r="BI81" s="229">
        <f>COUNTIFS(B81:BH81,"Yes*")</f>
        <v>24</v>
      </c>
      <c r="BJ81" s="230">
        <f>COUNTIFS(BK81:BO81,"Yes*")</f>
        <v>5</v>
      </c>
      <c r="BK81" s="216" t="s">
        <v>1051</v>
      </c>
      <c r="BL81" s="216" t="s">
        <v>1052</v>
      </c>
      <c r="BM81" s="216" t="s">
        <v>1053</v>
      </c>
      <c r="BN81" s="216" t="s">
        <v>1054</v>
      </c>
      <c r="BO81" s="226" t="s">
        <v>1055</v>
      </c>
    </row>
    <row r="82" spans="1:67" s="215" customFormat="1" x14ac:dyDescent="0.25">
      <c r="A82" s="283" t="s">
        <v>47</v>
      </c>
      <c r="B82" s="210" t="s">
        <v>1124</v>
      </c>
      <c r="C82" s="211"/>
      <c r="D82" s="212"/>
      <c r="E82" s="203"/>
      <c r="F82" s="213"/>
      <c r="G82" s="213"/>
      <c r="H82" s="212"/>
      <c r="I82" s="210"/>
      <c r="J82" s="203"/>
      <c r="K82" s="214" t="s">
        <v>1058</v>
      </c>
      <c r="L82" s="212"/>
      <c r="M82" s="212" t="s">
        <v>1030</v>
      </c>
      <c r="N82" s="212"/>
      <c r="O82" s="210"/>
      <c r="P82" s="212" t="s">
        <v>1031</v>
      </c>
      <c r="Q82" s="203"/>
      <c r="R82" s="212"/>
      <c r="S82" s="214" t="s">
        <v>1104</v>
      </c>
      <c r="T82" s="213"/>
      <c r="U82" s="212" t="s">
        <v>1105</v>
      </c>
      <c r="V82" s="212"/>
      <c r="W82" s="214" t="s">
        <v>1137</v>
      </c>
      <c r="X82" s="213"/>
      <c r="Y82" s="212"/>
      <c r="Z82" s="212"/>
      <c r="AA82" s="210"/>
      <c r="AB82" s="205" t="s">
        <v>1035</v>
      </c>
      <c r="AC82" s="210"/>
      <c r="AD82" s="212"/>
      <c r="AE82" s="212"/>
      <c r="AF82" s="212"/>
      <c r="AG82" s="212"/>
      <c r="AH82" s="212"/>
      <c r="AI82" s="212" t="s">
        <v>1106</v>
      </c>
      <c r="AJ82" s="212"/>
      <c r="AK82" s="203"/>
      <c r="AL82" s="212" t="s">
        <v>1050</v>
      </c>
      <c r="AM82" s="210"/>
      <c r="AN82" s="203"/>
      <c r="AO82" s="213"/>
      <c r="AP82" s="212"/>
      <c r="AQ82" s="214"/>
      <c r="AR82" s="210"/>
      <c r="AS82" s="205"/>
      <c r="AT82" s="212"/>
      <c r="AU82" s="212"/>
      <c r="AV82" s="210"/>
      <c r="AW82" s="205" t="s">
        <v>1043</v>
      </c>
      <c r="AX82" s="210"/>
      <c r="AY82" s="212"/>
      <c r="AZ82" s="212"/>
      <c r="BA82" s="212" t="s">
        <v>1044</v>
      </c>
      <c r="BB82" s="212"/>
      <c r="BC82" s="212"/>
      <c r="BD82" s="203"/>
      <c r="BE82" s="210"/>
      <c r="BF82" s="212"/>
      <c r="BG82" s="212" t="s">
        <v>1045</v>
      </c>
      <c r="BH82" s="203"/>
      <c r="BI82" s="229">
        <f t="shared" ref="BI82:BI86" si="5">COUNTIFS(B82:BH82,"Yes*")</f>
        <v>13</v>
      </c>
      <c r="BJ82" s="230">
        <f t="shared" ref="BJ82:BJ87" si="6">COUNTIFS(BK82:BO82,"Yes*")</f>
        <v>1</v>
      </c>
      <c r="BK82" s="216"/>
      <c r="BL82" s="216"/>
      <c r="BM82" s="216"/>
      <c r="BN82" s="216"/>
      <c r="BO82" s="226" t="s">
        <v>1055</v>
      </c>
    </row>
    <row r="83" spans="1:67" s="215" customFormat="1" ht="18.75" customHeight="1" x14ac:dyDescent="0.25">
      <c r="A83" s="283" t="s">
        <v>48</v>
      </c>
      <c r="B83" s="210"/>
      <c r="C83" s="211"/>
      <c r="D83" s="212" t="s">
        <v>1278</v>
      </c>
      <c r="E83" s="203"/>
      <c r="F83" s="213"/>
      <c r="G83" s="213"/>
      <c r="H83" s="212"/>
      <c r="I83" s="210"/>
      <c r="J83" s="203"/>
      <c r="K83" s="214"/>
      <c r="L83" s="212"/>
      <c r="M83" s="212"/>
      <c r="N83" s="212" t="s">
        <v>1047</v>
      </c>
      <c r="O83" s="210"/>
      <c r="P83" s="212" t="s">
        <v>1031</v>
      </c>
      <c r="Q83" s="203"/>
      <c r="R83" s="212"/>
      <c r="S83" s="214"/>
      <c r="T83" s="213"/>
      <c r="U83" s="212" t="s">
        <v>1105</v>
      </c>
      <c r="V83" s="212"/>
      <c r="W83" s="214"/>
      <c r="X83" s="213"/>
      <c r="Y83" s="212" t="s">
        <v>1032</v>
      </c>
      <c r="Z83" s="212"/>
      <c r="AA83" s="210"/>
      <c r="AB83" s="205" t="s">
        <v>1035</v>
      </c>
      <c r="AC83" s="210"/>
      <c r="AD83" s="212"/>
      <c r="AE83" s="212"/>
      <c r="AF83" s="212"/>
      <c r="AG83" s="212"/>
      <c r="AH83" s="212"/>
      <c r="AI83" s="212"/>
      <c r="AJ83" s="212"/>
      <c r="AK83" s="203"/>
      <c r="AL83" s="212"/>
      <c r="AM83" s="210"/>
      <c r="AN83" s="203"/>
      <c r="AO83" s="213"/>
      <c r="AP83" s="212" t="s">
        <v>1039</v>
      </c>
      <c r="AQ83" s="214"/>
      <c r="AR83" s="210"/>
      <c r="AS83" s="205"/>
      <c r="AT83" s="212"/>
      <c r="AU83" s="212"/>
      <c r="AV83" s="210"/>
      <c r="AW83" s="205"/>
      <c r="AX83" s="210"/>
      <c r="AY83" s="212"/>
      <c r="AZ83" s="212"/>
      <c r="BA83" s="212"/>
      <c r="BB83" s="212"/>
      <c r="BC83" s="212"/>
      <c r="BD83" s="203"/>
      <c r="BE83" s="210"/>
      <c r="BF83" s="212"/>
      <c r="BG83" s="212"/>
      <c r="BH83" s="203"/>
      <c r="BI83" s="229">
        <f t="shared" si="5"/>
        <v>7</v>
      </c>
      <c r="BJ83" s="230">
        <f t="shared" si="6"/>
        <v>2</v>
      </c>
      <c r="BK83" s="216"/>
      <c r="BL83" s="216" t="s">
        <v>1052</v>
      </c>
      <c r="BM83" s="216"/>
      <c r="BN83" s="216" t="s">
        <v>1054</v>
      </c>
      <c r="BO83" s="226"/>
    </row>
    <row r="84" spans="1:67" s="215" customFormat="1" ht="21" customHeight="1" x14ac:dyDescent="0.25">
      <c r="A84" s="283" t="s">
        <v>49</v>
      </c>
      <c r="B84" s="210" t="s">
        <v>1124</v>
      </c>
      <c r="C84" s="211"/>
      <c r="D84" s="212"/>
      <c r="E84" s="203"/>
      <c r="F84" s="213"/>
      <c r="G84" s="213"/>
      <c r="H84" s="212"/>
      <c r="I84" s="210"/>
      <c r="J84" s="203" t="s">
        <v>1126</v>
      </c>
      <c r="K84" s="214"/>
      <c r="L84" s="212" t="s">
        <v>1029</v>
      </c>
      <c r="M84" s="212" t="s">
        <v>1135</v>
      </c>
      <c r="N84" s="212"/>
      <c r="O84" s="210"/>
      <c r="P84" s="212" t="s">
        <v>1031</v>
      </c>
      <c r="Q84" s="203"/>
      <c r="R84" s="212"/>
      <c r="S84" s="214"/>
      <c r="T84" s="213"/>
      <c r="U84" s="212" t="s">
        <v>1105</v>
      </c>
      <c r="V84" s="212"/>
      <c r="W84" s="214" t="s">
        <v>1137</v>
      </c>
      <c r="X84" s="213"/>
      <c r="Y84" s="212"/>
      <c r="Z84" s="212"/>
      <c r="AA84" s="210"/>
      <c r="AB84" s="205"/>
      <c r="AC84" s="210"/>
      <c r="AD84" s="212"/>
      <c r="AE84" s="212"/>
      <c r="AF84" s="212"/>
      <c r="AG84" s="212"/>
      <c r="AH84" s="212"/>
      <c r="AI84" s="212"/>
      <c r="AJ84" s="212"/>
      <c r="AK84" s="203"/>
      <c r="AL84" s="212" t="s">
        <v>1107</v>
      </c>
      <c r="AM84" s="210"/>
      <c r="AN84" s="203"/>
      <c r="AO84" s="213"/>
      <c r="AP84" s="212"/>
      <c r="AQ84" s="214"/>
      <c r="AR84" s="210"/>
      <c r="AS84" s="205"/>
      <c r="AT84" s="212" t="s">
        <v>1040</v>
      </c>
      <c r="AU84" s="212"/>
      <c r="AV84" s="210"/>
      <c r="AW84" s="205"/>
      <c r="AX84" s="210"/>
      <c r="AY84" s="212"/>
      <c r="AZ84" s="212"/>
      <c r="BA84" s="212"/>
      <c r="BB84" s="212"/>
      <c r="BC84" s="212"/>
      <c r="BD84" s="203"/>
      <c r="BE84" s="210"/>
      <c r="BF84" s="212"/>
      <c r="BG84" s="212" t="s">
        <v>1045</v>
      </c>
      <c r="BH84" s="203"/>
      <c r="BI84" s="229">
        <f t="shared" si="5"/>
        <v>10</v>
      </c>
      <c r="BJ84" s="230">
        <f t="shared" si="6"/>
        <v>3</v>
      </c>
      <c r="BK84" s="216"/>
      <c r="BL84" s="216" t="s">
        <v>1052</v>
      </c>
      <c r="BM84" s="216" t="s">
        <v>1053</v>
      </c>
      <c r="BN84" s="216"/>
      <c r="BO84" s="226" t="s">
        <v>1055</v>
      </c>
    </row>
    <row r="85" spans="1:67" s="215" customFormat="1" ht="30" x14ac:dyDescent="0.25">
      <c r="A85" s="283" t="s">
        <v>50</v>
      </c>
      <c r="B85" s="210"/>
      <c r="C85" s="211"/>
      <c r="D85" s="212"/>
      <c r="E85" s="203"/>
      <c r="F85" s="213"/>
      <c r="G85" s="213"/>
      <c r="H85" s="212"/>
      <c r="I85" s="210"/>
      <c r="J85" s="203"/>
      <c r="K85" s="214"/>
      <c r="L85" s="212"/>
      <c r="M85" s="212"/>
      <c r="N85" s="212"/>
      <c r="O85" s="210"/>
      <c r="P85" s="212"/>
      <c r="Q85" s="203"/>
      <c r="R85" s="212"/>
      <c r="S85" s="214" t="s">
        <v>1049</v>
      </c>
      <c r="T85" s="213"/>
      <c r="U85" s="212" t="s">
        <v>1105</v>
      </c>
      <c r="V85" s="212"/>
      <c r="W85" s="214"/>
      <c r="X85" s="213"/>
      <c r="Y85" s="212"/>
      <c r="Z85" s="212"/>
      <c r="AA85" s="210"/>
      <c r="AB85" s="205"/>
      <c r="AC85" s="210"/>
      <c r="AD85" s="212"/>
      <c r="AE85" s="212"/>
      <c r="AF85" s="212"/>
      <c r="AG85" s="212"/>
      <c r="AH85" s="212"/>
      <c r="AI85" s="212"/>
      <c r="AJ85" s="212"/>
      <c r="AK85" s="203"/>
      <c r="AL85" s="212"/>
      <c r="AM85" s="210"/>
      <c r="AN85" s="203"/>
      <c r="AO85" s="213"/>
      <c r="AP85" s="212"/>
      <c r="AQ85" s="214"/>
      <c r="AR85" s="210"/>
      <c r="AS85" s="205"/>
      <c r="AT85" s="212" t="s">
        <v>1040</v>
      </c>
      <c r="AU85" s="212"/>
      <c r="AV85" s="210"/>
      <c r="AW85" s="205"/>
      <c r="AX85" s="210"/>
      <c r="AY85" s="212"/>
      <c r="AZ85" s="212"/>
      <c r="BA85" s="212"/>
      <c r="BB85" s="212"/>
      <c r="BC85" s="212"/>
      <c r="BD85" s="203"/>
      <c r="BE85" s="210"/>
      <c r="BF85" s="212"/>
      <c r="BG85" s="212"/>
      <c r="BH85" s="203"/>
      <c r="BI85" s="229">
        <f t="shared" si="5"/>
        <v>3</v>
      </c>
      <c r="BJ85" s="230">
        <f t="shared" si="6"/>
        <v>1</v>
      </c>
      <c r="BK85" s="216"/>
      <c r="BL85" s="216"/>
      <c r="BM85" s="216"/>
      <c r="BN85" s="216" t="s">
        <v>1054</v>
      </c>
      <c r="BO85" s="226"/>
    </row>
    <row r="86" spans="1:67" s="215" customFormat="1" x14ac:dyDescent="0.25">
      <c r="A86" s="283" t="s">
        <v>51</v>
      </c>
      <c r="B86" s="210" t="s">
        <v>1124</v>
      </c>
      <c r="C86" s="211"/>
      <c r="D86" s="212"/>
      <c r="E86" s="203"/>
      <c r="F86" s="213"/>
      <c r="G86" s="213"/>
      <c r="H86" s="212"/>
      <c r="I86" s="210"/>
      <c r="J86" s="203" t="s">
        <v>1126</v>
      </c>
      <c r="K86" s="214"/>
      <c r="L86" s="212"/>
      <c r="M86" s="212"/>
      <c r="N86" s="212"/>
      <c r="O86" s="210"/>
      <c r="P86" s="212" t="s">
        <v>1102</v>
      </c>
      <c r="Q86" s="203"/>
      <c r="R86" s="212" t="s">
        <v>1103</v>
      </c>
      <c r="S86" s="214"/>
      <c r="T86" s="213"/>
      <c r="U86" s="212"/>
      <c r="V86" s="212"/>
      <c r="W86" s="214" t="s">
        <v>1034</v>
      </c>
      <c r="X86" s="213"/>
      <c r="Y86" s="212"/>
      <c r="Z86" s="212"/>
      <c r="AA86" s="210"/>
      <c r="AB86" s="205"/>
      <c r="AC86" s="210"/>
      <c r="AD86" s="212"/>
      <c r="AE86" s="212"/>
      <c r="AF86" s="212"/>
      <c r="AG86" s="212"/>
      <c r="AH86" s="212"/>
      <c r="AI86" s="212" t="s">
        <v>1106</v>
      </c>
      <c r="AJ86" s="212"/>
      <c r="AK86" s="203"/>
      <c r="AL86" s="212"/>
      <c r="AM86" s="210"/>
      <c r="AN86" s="203"/>
      <c r="AO86" s="213"/>
      <c r="AP86" s="212" t="s">
        <v>1039</v>
      </c>
      <c r="AQ86" s="214"/>
      <c r="AR86" s="210"/>
      <c r="AS86" s="205"/>
      <c r="AT86" s="212" t="s">
        <v>1040</v>
      </c>
      <c r="AU86" s="212"/>
      <c r="AV86" s="210"/>
      <c r="AW86" s="205"/>
      <c r="AX86" s="210"/>
      <c r="AY86" s="212"/>
      <c r="AZ86" s="212"/>
      <c r="BA86" s="212" t="s">
        <v>1044</v>
      </c>
      <c r="BB86" s="212"/>
      <c r="BC86" s="212"/>
      <c r="BD86" s="203"/>
      <c r="BE86" s="210"/>
      <c r="BF86" s="212"/>
      <c r="BG86" s="212"/>
      <c r="BH86" s="203"/>
      <c r="BI86" s="229">
        <f t="shared" si="5"/>
        <v>9</v>
      </c>
      <c r="BJ86" s="230">
        <f t="shared" si="6"/>
        <v>1</v>
      </c>
      <c r="BK86" s="216"/>
      <c r="BL86" s="216"/>
      <c r="BM86" s="216"/>
      <c r="BN86" s="216" t="s">
        <v>1054</v>
      </c>
      <c r="BO86" s="226"/>
    </row>
    <row r="87" spans="1:67" s="215" customFormat="1" x14ac:dyDescent="0.25">
      <c r="A87" s="283" t="s">
        <v>33</v>
      </c>
      <c r="B87" s="210"/>
      <c r="C87" s="211"/>
      <c r="D87" s="212"/>
      <c r="E87" s="203"/>
      <c r="F87" s="213"/>
      <c r="G87" s="213"/>
      <c r="H87" s="212"/>
      <c r="I87" s="210"/>
      <c r="J87" s="203"/>
      <c r="K87" s="214"/>
      <c r="L87" s="212"/>
      <c r="M87" s="212"/>
      <c r="N87" s="212"/>
      <c r="O87" s="210"/>
      <c r="P87" s="212"/>
      <c r="Q87" s="203"/>
      <c r="R87" s="212"/>
      <c r="S87" s="214"/>
      <c r="T87" s="213"/>
      <c r="U87" s="212" t="s">
        <v>1136</v>
      </c>
      <c r="V87" s="212"/>
      <c r="W87" s="214"/>
      <c r="X87" s="213"/>
      <c r="Y87" s="212"/>
      <c r="Z87" s="212"/>
      <c r="AA87" s="210"/>
      <c r="AB87" s="205"/>
      <c r="AC87" s="210"/>
      <c r="AD87" s="212"/>
      <c r="AE87" s="212"/>
      <c r="AF87" s="212"/>
      <c r="AG87" s="212"/>
      <c r="AH87" s="212"/>
      <c r="AI87" s="212"/>
      <c r="AJ87" s="212"/>
      <c r="AK87" s="203"/>
      <c r="AL87" s="212"/>
      <c r="AM87" s="210"/>
      <c r="AN87" s="203"/>
      <c r="AO87" s="213"/>
      <c r="AP87" s="212"/>
      <c r="AQ87" s="214" t="s">
        <v>1042</v>
      </c>
      <c r="AR87" s="210"/>
      <c r="AS87" s="205"/>
      <c r="AT87" s="212"/>
      <c r="AU87" s="212"/>
      <c r="AV87" s="210"/>
      <c r="AW87" s="205"/>
      <c r="AX87" s="210"/>
      <c r="AY87" s="212"/>
      <c r="AZ87" s="212"/>
      <c r="BA87" s="212"/>
      <c r="BB87" s="212"/>
      <c r="BC87" s="212"/>
      <c r="BD87" s="203"/>
      <c r="BE87" s="210"/>
      <c r="BF87" s="212"/>
      <c r="BG87" s="212"/>
      <c r="BH87" s="203"/>
      <c r="BI87" s="229">
        <f>COUNTIFS(B87:BH87,"Yes*")</f>
        <v>2</v>
      </c>
      <c r="BJ87" s="230">
        <f t="shared" si="6"/>
        <v>1</v>
      </c>
      <c r="BK87" s="216"/>
      <c r="BL87" s="216"/>
      <c r="BM87" s="216"/>
      <c r="BN87" s="216"/>
      <c r="BO87" s="226" t="s">
        <v>1055</v>
      </c>
    </row>
    <row r="88" spans="1:67" ht="41.25" customHeight="1" x14ac:dyDescent="0.25">
      <c r="A88" s="89" t="s">
        <v>499</v>
      </c>
      <c r="B88" s="90"/>
      <c r="C88" s="91"/>
      <c r="D88" s="92"/>
      <c r="E88" s="93"/>
      <c r="F88" s="94"/>
      <c r="G88" s="94"/>
      <c r="H88" s="92"/>
      <c r="I88" s="117"/>
      <c r="J88" s="118"/>
      <c r="K88" s="129"/>
      <c r="L88" s="92"/>
      <c r="M88" s="92"/>
      <c r="N88" s="92"/>
      <c r="O88" s="90"/>
      <c r="P88" s="92"/>
      <c r="Q88" s="93"/>
      <c r="R88" s="92"/>
      <c r="S88" s="129"/>
      <c r="T88" s="94"/>
      <c r="U88" s="92"/>
      <c r="V88" s="92"/>
      <c r="W88" s="129"/>
      <c r="X88" s="92"/>
      <c r="Z88" s="92"/>
      <c r="AA88" s="90"/>
      <c r="AB88" s="93"/>
      <c r="AC88" s="90"/>
      <c r="AD88" s="92"/>
      <c r="AE88" s="92"/>
      <c r="AF88" s="92"/>
      <c r="AG88" s="92"/>
      <c r="AH88" s="92"/>
      <c r="AI88" s="92"/>
      <c r="AJ88" s="92"/>
      <c r="AK88" s="93"/>
      <c r="AL88" s="92"/>
      <c r="AM88" s="90"/>
      <c r="AN88" s="93"/>
      <c r="AO88" s="94"/>
      <c r="AP88" s="92"/>
      <c r="AQ88" s="129"/>
      <c r="AR88" s="90"/>
      <c r="AS88" s="93"/>
      <c r="AT88" s="92"/>
      <c r="AU88" s="92"/>
      <c r="AV88" s="90"/>
      <c r="AW88" s="93"/>
      <c r="AX88" s="90"/>
      <c r="AY88" s="92"/>
      <c r="AZ88" s="92"/>
      <c r="BA88" s="92"/>
      <c r="BB88" s="92"/>
      <c r="BC88" s="92"/>
      <c r="BD88" s="93"/>
      <c r="BE88" s="90"/>
      <c r="BF88" s="92"/>
      <c r="BG88" s="92"/>
      <c r="BH88" s="93"/>
      <c r="BK88" s="185"/>
      <c r="BL88" s="185"/>
      <c r="BM88" s="185"/>
      <c r="BN88" s="185"/>
      <c r="BO88" s="223"/>
    </row>
    <row r="89" spans="1:67" ht="15" customHeight="1" thickBot="1" x14ac:dyDescent="0.3">
      <c r="A89" s="29" t="s">
        <v>632</v>
      </c>
      <c r="B89" s="84" t="s">
        <v>632</v>
      </c>
      <c r="C89" s="2"/>
      <c r="D89" s="32" t="s">
        <v>55</v>
      </c>
      <c r="E89" s="50" t="s">
        <v>55</v>
      </c>
      <c r="F89" s="39"/>
      <c r="G89" s="154" t="s">
        <v>55</v>
      </c>
      <c r="H89" s="32" t="s">
        <v>55</v>
      </c>
      <c r="I89" s="119" t="s">
        <v>55</v>
      </c>
      <c r="J89" s="120" t="s">
        <v>63</v>
      </c>
      <c r="K89" s="128" t="s">
        <v>33</v>
      </c>
      <c r="L89" s="32" t="s">
        <v>55</v>
      </c>
      <c r="M89" s="32" t="s">
        <v>55</v>
      </c>
      <c r="N89" s="32" t="s">
        <v>55</v>
      </c>
      <c r="O89" s="49" t="s">
        <v>55</v>
      </c>
      <c r="P89" s="32" t="s">
        <v>55</v>
      </c>
      <c r="Q89" s="50" t="s">
        <v>55</v>
      </c>
      <c r="R89" s="32" t="s">
        <v>55</v>
      </c>
      <c r="S89" s="128" t="s">
        <v>55</v>
      </c>
      <c r="T89" s="39"/>
      <c r="U89" s="32" t="s">
        <v>55</v>
      </c>
      <c r="V89" s="62" t="s">
        <v>632</v>
      </c>
      <c r="W89" s="128" t="s">
        <v>55</v>
      </c>
      <c r="X89" s="7" t="s">
        <v>55</v>
      </c>
      <c r="Y89" s="32" t="s">
        <v>56</v>
      </c>
      <c r="Z89" s="32" t="s">
        <v>55</v>
      </c>
      <c r="AA89" s="49" t="s">
        <v>55</v>
      </c>
      <c r="AB89" s="50" t="s">
        <v>55</v>
      </c>
      <c r="AC89" s="49" t="s">
        <v>55</v>
      </c>
      <c r="AD89" s="32" t="s">
        <v>55</v>
      </c>
      <c r="AE89" s="62" t="s">
        <v>632</v>
      </c>
      <c r="AF89" s="32" t="s">
        <v>55</v>
      </c>
      <c r="AG89" s="32" t="s">
        <v>55</v>
      </c>
      <c r="AH89" s="32" t="s">
        <v>55</v>
      </c>
      <c r="AI89" s="32" t="s">
        <v>55</v>
      </c>
      <c r="AJ89" s="62" t="s">
        <v>632</v>
      </c>
      <c r="AK89" s="146" t="s">
        <v>55</v>
      </c>
      <c r="AL89" s="32" t="s">
        <v>55</v>
      </c>
      <c r="AM89" s="49" t="s">
        <v>55</v>
      </c>
      <c r="AN89" s="50" t="s">
        <v>55</v>
      </c>
      <c r="AO89" s="39" t="s">
        <v>55</v>
      </c>
      <c r="AP89" s="32" t="s">
        <v>55</v>
      </c>
      <c r="AQ89" s="128" t="s">
        <v>55</v>
      </c>
      <c r="AR89" s="49" t="s">
        <v>55</v>
      </c>
      <c r="AS89" s="50" t="s">
        <v>55</v>
      </c>
      <c r="AT89" s="32" t="s">
        <v>55</v>
      </c>
      <c r="AU89" s="32" t="s">
        <v>55</v>
      </c>
      <c r="AV89" s="49" t="s">
        <v>33</v>
      </c>
      <c r="AW89" s="50" t="s">
        <v>55</v>
      </c>
      <c r="AX89" s="49" t="s">
        <v>55</v>
      </c>
      <c r="AY89" s="32" t="s">
        <v>55</v>
      </c>
      <c r="AZ89" s="62" t="s">
        <v>632</v>
      </c>
      <c r="BA89" s="32" t="s">
        <v>55</v>
      </c>
      <c r="BB89" s="32" t="s">
        <v>55</v>
      </c>
      <c r="BC89" s="32" t="s">
        <v>55</v>
      </c>
      <c r="BD89" s="63" t="s">
        <v>632</v>
      </c>
      <c r="BE89" s="49" t="s">
        <v>55</v>
      </c>
      <c r="BF89" s="32" t="s">
        <v>55</v>
      </c>
      <c r="BG89" s="7" t="s">
        <v>33</v>
      </c>
      <c r="BH89" s="50" t="s">
        <v>55</v>
      </c>
      <c r="BK89" s="185" t="s">
        <v>55</v>
      </c>
      <c r="BL89" s="185" t="s">
        <v>55</v>
      </c>
      <c r="BM89" s="185" t="s">
        <v>55</v>
      </c>
      <c r="BN89" s="185" t="s">
        <v>55</v>
      </c>
      <c r="BO89" s="224" t="s">
        <v>55</v>
      </c>
    </row>
    <row r="90" spans="1:67" ht="15" customHeight="1" thickBot="1" x14ac:dyDescent="0.3">
      <c r="A90" s="34"/>
      <c r="B90" s="58"/>
      <c r="C90" s="2"/>
      <c r="D90" s="26" t="s">
        <v>56</v>
      </c>
      <c r="E90" s="78" t="s">
        <v>56</v>
      </c>
      <c r="F90" s="39"/>
      <c r="G90" s="155" t="s">
        <v>56</v>
      </c>
      <c r="H90" s="32" t="s">
        <v>58</v>
      </c>
      <c r="I90" s="121" t="s">
        <v>56</v>
      </c>
      <c r="J90" s="124" t="s">
        <v>62</v>
      </c>
      <c r="L90" s="26" t="s">
        <v>58</v>
      </c>
      <c r="M90" s="26" t="s">
        <v>56</v>
      </c>
      <c r="N90" s="32" t="s">
        <v>56</v>
      </c>
      <c r="O90" s="53" t="s">
        <v>56</v>
      </c>
      <c r="P90" s="26" t="s">
        <v>56</v>
      </c>
      <c r="Q90" s="78" t="s">
        <v>56</v>
      </c>
      <c r="R90" s="26" t="s">
        <v>57</v>
      </c>
      <c r="S90" s="128" t="s">
        <v>56</v>
      </c>
      <c r="T90" s="39"/>
      <c r="U90" s="26" t="s">
        <v>56</v>
      </c>
      <c r="V90" s="34"/>
      <c r="W90" s="128" t="s">
        <v>56</v>
      </c>
      <c r="X90" s="8" t="s">
        <v>56</v>
      </c>
      <c r="Y90" s="32" t="s">
        <v>59</v>
      </c>
      <c r="Z90" s="37"/>
      <c r="AA90" s="53" t="s">
        <v>58</v>
      </c>
      <c r="AB90" s="78" t="s">
        <v>56</v>
      </c>
      <c r="AC90" s="53" t="s">
        <v>56</v>
      </c>
      <c r="AD90" s="26" t="s">
        <v>58</v>
      </c>
      <c r="AE90" s="34"/>
      <c r="AF90" s="26" t="s">
        <v>56</v>
      </c>
      <c r="AG90" s="32" t="s">
        <v>57</v>
      </c>
      <c r="AH90" s="26" t="s">
        <v>57</v>
      </c>
      <c r="AI90" s="32" t="s">
        <v>57</v>
      </c>
      <c r="AJ90" s="34"/>
      <c r="AK90" s="51" t="s">
        <v>58</v>
      </c>
      <c r="AL90" s="26" t="s">
        <v>58</v>
      </c>
      <c r="AM90" s="49" t="s">
        <v>56</v>
      </c>
      <c r="AN90" s="50" t="s">
        <v>56</v>
      </c>
      <c r="AO90" s="281" t="s">
        <v>1122</v>
      </c>
      <c r="AP90" s="26" t="s">
        <v>58</v>
      </c>
      <c r="AQ90" s="128" t="s">
        <v>56</v>
      </c>
      <c r="AR90" s="53" t="s">
        <v>56</v>
      </c>
      <c r="AS90" s="78" t="s">
        <v>56</v>
      </c>
      <c r="AT90" s="26" t="s">
        <v>58</v>
      </c>
      <c r="AU90" s="26" t="s">
        <v>56</v>
      </c>
      <c r="AW90" s="79" t="s">
        <v>56</v>
      </c>
      <c r="AX90" s="53" t="s">
        <v>56</v>
      </c>
      <c r="AY90" s="32" t="s">
        <v>56</v>
      </c>
      <c r="AZ90" s="37"/>
      <c r="BA90" s="26" t="s">
        <v>57</v>
      </c>
      <c r="BB90" s="26" t="s">
        <v>57</v>
      </c>
      <c r="BC90" s="26" t="s">
        <v>56</v>
      </c>
      <c r="BD90" s="51"/>
      <c r="BE90" s="53" t="s">
        <v>56</v>
      </c>
      <c r="BF90" s="32" t="s">
        <v>56</v>
      </c>
      <c r="BH90" s="50" t="s">
        <v>56</v>
      </c>
      <c r="BK90" s="185" t="s">
        <v>56</v>
      </c>
      <c r="BL90" s="185" t="s">
        <v>56</v>
      </c>
      <c r="BM90" s="185" t="s">
        <v>56</v>
      </c>
      <c r="BN90" s="185" t="s">
        <v>56</v>
      </c>
      <c r="BO90" s="224" t="s">
        <v>56</v>
      </c>
    </row>
    <row r="91" spans="1:67" ht="15" customHeight="1" thickBot="1" x14ac:dyDescent="0.3">
      <c r="A91" s="15"/>
      <c r="B91" s="54"/>
      <c r="C91" s="2"/>
      <c r="D91" s="26" t="s">
        <v>58</v>
      </c>
      <c r="E91" s="78" t="s">
        <v>57</v>
      </c>
      <c r="F91" s="39"/>
      <c r="G91" s="155" t="s">
        <v>58</v>
      </c>
      <c r="H91" s="32" t="s">
        <v>59</v>
      </c>
      <c r="I91" s="121" t="s">
        <v>58</v>
      </c>
      <c r="J91" s="124" t="s">
        <v>61</v>
      </c>
      <c r="K91" s="128"/>
      <c r="L91" s="26" t="s">
        <v>59</v>
      </c>
      <c r="M91" s="26" t="s">
        <v>58</v>
      </c>
      <c r="N91" s="32" t="s">
        <v>57</v>
      </c>
      <c r="O91" s="49" t="s">
        <v>57</v>
      </c>
      <c r="P91" s="26" t="s">
        <v>57</v>
      </c>
      <c r="Q91" s="78" t="s">
        <v>57</v>
      </c>
      <c r="R91" s="26" t="s">
        <v>58</v>
      </c>
      <c r="S91" s="128" t="s">
        <v>57</v>
      </c>
      <c r="T91" s="39"/>
      <c r="U91" s="26" t="s">
        <v>57</v>
      </c>
      <c r="V91" s="34"/>
      <c r="W91" s="128" t="s">
        <v>57</v>
      </c>
      <c r="X91" s="8" t="s">
        <v>57</v>
      </c>
      <c r="Y91" s="32" t="s">
        <v>60</v>
      </c>
      <c r="Z91" s="37"/>
      <c r="AA91" s="58"/>
      <c r="AB91" s="143" t="s">
        <v>61</v>
      </c>
      <c r="AC91" s="53" t="s">
        <v>57</v>
      </c>
      <c r="AD91" s="34"/>
      <c r="AE91" s="37"/>
      <c r="AF91" s="26" t="s">
        <v>58</v>
      </c>
      <c r="AG91" s="32" t="s">
        <v>58</v>
      </c>
      <c r="AH91" s="26" t="s">
        <v>58</v>
      </c>
      <c r="AI91" s="32" t="s">
        <v>58</v>
      </c>
      <c r="AJ91" s="34"/>
      <c r="AK91" s="51"/>
      <c r="AL91" s="26" t="s">
        <v>59</v>
      </c>
      <c r="AM91" s="49" t="s">
        <v>57</v>
      </c>
      <c r="AN91" s="50" t="s">
        <v>58</v>
      </c>
      <c r="AO91" s="39"/>
      <c r="AP91" s="26" t="s">
        <v>59</v>
      </c>
      <c r="AQ91" s="128" t="s">
        <v>58</v>
      </c>
      <c r="AR91" s="53" t="s">
        <v>57</v>
      </c>
      <c r="AS91" s="78" t="s">
        <v>59</v>
      </c>
      <c r="AT91" s="26" t="s">
        <v>59</v>
      </c>
      <c r="AU91" s="26" t="s">
        <v>57</v>
      </c>
      <c r="AV91" s="58"/>
      <c r="AW91" s="143" t="s">
        <v>57</v>
      </c>
      <c r="AX91" s="53" t="s">
        <v>58</v>
      </c>
      <c r="AY91" s="32" t="s">
        <v>57</v>
      </c>
      <c r="AZ91" s="37"/>
      <c r="BA91" s="26" t="s">
        <v>58</v>
      </c>
      <c r="BB91" s="26" t="s">
        <v>58</v>
      </c>
      <c r="BC91" s="26" t="s">
        <v>57</v>
      </c>
      <c r="BD91" s="51"/>
      <c r="BE91" s="53" t="s">
        <v>57</v>
      </c>
      <c r="BF91" s="32" t="s">
        <v>57</v>
      </c>
      <c r="BG91" s="32"/>
      <c r="BH91" s="50" t="s">
        <v>57</v>
      </c>
      <c r="BK91" s="185" t="s">
        <v>59</v>
      </c>
      <c r="BL91" s="185" t="s">
        <v>57</v>
      </c>
      <c r="BM91" s="185" t="s">
        <v>57</v>
      </c>
      <c r="BN91" s="185" t="s">
        <v>57</v>
      </c>
      <c r="BO91" s="224" t="s">
        <v>57</v>
      </c>
    </row>
    <row r="92" spans="1:67" ht="15" customHeight="1" thickBot="1" x14ac:dyDescent="0.3">
      <c r="A92" s="15"/>
      <c r="B92" s="54"/>
      <c r="C92" s="2"/>
      <c r="D92" s="26" t="s">
        <v>62</v>
      </c>
      <c r="E92" s="78" t="s">
        <v>59</v>
      </c>
      <c r="F92" s="39"/>
      <c r="G92" s="155" t="s">
        <v>59</v>
      </c>
      <c r="H92" s="32" t="s">
        <v>60</v>
      </c>
      <c r="I92" s="121" t="s">
        <v>59</v>
      </c>
      <c r="J92" s="124" t="s">
        <v>60</v>
      </c>
      <c r="K92" s="128"/>
      <c r="L92" s="26" t="s">
        <v>60</v>
      </c>
      <c r="M92" s="26" t="s">
        <v>59</v>
      </c>
      <c r="N92" s="32" t="s">
        <v>58</v>
      </c>
      <c r="O92" s="49" t="s">
        <v>58</v>
      </c>
      <c r="P92" s="32" t="s">
        <v>58</v>
      </c>
      <c r="Q92" s="50" t="s">
        <v>58</v>
      </c>
      <c r="R92" s="34"/>
      <c r="S92" s="128" t="s">
        <v>59</v>
      </c>
      <c r="T92" s="39"/>
      <c r="U92" s="26" t="s">
        <v>58</v>
      </c>
      <c r="V92" s="34"/>
      <c r="W92" s="128" t="s">
        <v>58</v>
      </c>
      <c r="X92" s="8" t="s">
        <v>59</v>
      </c>
      <c r="Y92" s="37"/>
      <c r="Z92" s="37"/>
      <c r="AA92" s="58"/>
      <c r="AB92" s="143"/>
      <c r="AC92" s="58"/>
      <c r="AD92" s="34"/>
      <c r="AE92" s="37"/>
      <c r="AF92" s="26" t="s">
        <v>59</v>
      </c>
      <c r="AG92" s="32" t="s">
        <v>59</v>
      </c>
      <c r="AH92" s="26" t="s">
        <v>59</v>
      </c>
      <c r="AI92" s="32" t="s">
        <v>59</v>
      </c>
      <c r="AJ92" s="34"/>
      <c r="AK92" s="51"/>
      <c r="AL92" s="26" t="s">
        <v>60</v>
      </c>
      <c r="AM92" s="49" t="s">
        <v>58</v>
      </c>
      <c r="AN92" s="50" t="s">
        <v>59</v>
      </c>
      <c r="AO92" s="39"/>
      <c r="AP92" s="26" t="s">
        <v>60</v>
      </c>
      <c r="AQ92" s="128" t="s">
        <v>59</v>
      </c>
      <c r="AR92" s="53" t="s">
        <v>58</v>
      </c>
      <c r="AS92" s="78" t="s">
        <v>60</v>
      </c>
      <c r="AT92" s="26" t="s">
        <v>60</v>
      </c>
      <c r="AU92" s="26" t="s">
        <v>58</v>
      </c>
      <c r="AV92" s="58"/>
      <c r="AW92" s="143" t="s">
        <v>58</v>
      </c>
      <c r="AX92" s="53" t="s">
        <v>59</v>
      </c>
      <c r="AY92" s="32" t="s">
        <v>58</v>
      </c>
      <c r="AZ92" s="37"/>
      <c r="BA92" s="32" t="s">
        <v>59</v>
      </c>
      <c r="BB92" s="26" t="s">
        <v>59</v>
      </c>
      <c r="BC92" s="26" t="s">
        <v>58</v>
      </c>
      <c r="BD92" s="51"/>
      <c r="BE92" s="53" t="s">
        <v>58</v>
      </c>
      <c r="BF92" s="32" t="s">
        <v>58</v>
      </c>
      <c r="BG92" s="32"/>
      <c r="BH92" s="50" t="s">
        <v>58</v>
      </c>
      <c r="BK92" s="185" t="s">
        <v>60</v>
      </c>
      <c r="BL92" s="185" t="s">
        <v>58</v>
      </c>
      <c r="BM92" s="185" t="s">
        <v>58</v>
      </c>
      <c r="BN92" s="185" t="s">
        <v>58</v>
      </c>
      <c r="BO92" s="224" t="s">
        <v>58</v>
      </c>
    </row>
    <row r="93" spans="1:67" ht="15" customHeight="1" thickBot="1" x14ac:dyDescent="0.3">
      <c r="A93" s="15"/>
      <c r="B93" s="54"/>
      <c r="C93" s="2"/>
      <c r="D93" s="26" t="s">
        <v>63</v>
      </c>
      <c r="E93" s="76"/>
      <c r="F93" s="39"/>
      <c r="G93" s="155" t="s">
        <v>60</v>
      </c>
      <c r="H93" s="32" t="s">
        <v>62</v>
      </c>
      <c r="I93" s="121" t="s">
        <v>60</v>
      </c>
      <c r="J93" s="124" t="s">
        <v>59</v>
      </c>
      <c r="K93" s="128"/>
      <c r="L93" s="26" t="s">
        <v>33</v>
      </c>
      <c r="M93" s="26" t="s">
        <v>61</v>
      </c>
      <c r="N93" s="37"/>
      <c r="O93" s="49" t="s">
        <v>59</v>
      </c>
      <c r="P93" s="32" t="s">
        <v>59</v>
      </c>
      <c r="Q93" s="50" t="s">
        <v>59</v>
      </c>
      <c r="R93" s="34"/>
      <c r="S93" s="128" t="s">
        <v>60</v>
      </c>
      <c r="T93" s="39"/>
      <c r="U93" s="26" t="s">
        <v>59</v>
      </c>
      <c r="V93" s="34"/>
      <c r="W93" s="128" t="s">
        <v>59</v>
      </c>
      <c r="X93" s="8" t="s">
        <v>60</v>
      </c>
      <c r="Y93" s="37"/>
      <c r="Z93" s="37"/>
      <c r="AA93" s="58"/>
      <c r="AB93" s="143"/>
      <c r="AC93" s="58"/>
      <c r="AD93" s="34"/>
      <c r="AE93" s="37"/>
      <c r="AF93" s="26" t="s">
        <v>60</v>
      </c>
      <c r="AG93" s="32" t="s">
        <v>60</v>
      </c>
      <c r="AH93" s="26" t="s">
        <v>60</v>
      </c>
      <c r="AI93" s="32" t="s">
        <v>60</v>
      </c>
      <c r="AJ93" s="37"/>
      <c r="AK93" s="51"/>
      <c r="AL93" s="34"/>
      <c r="AM93" s="49" t="s">
        <v>59</v>
      </c>
      <c r="AN93" s="50" t="s">
        <v>60</v>
      </c>
      <c r="AO93" s="39"/>
      <c r="AP93" s="26" t="s">
        <v>61</v>
      </c>
      <c r="AQ93" s="128" t="s">
        <v>60</v>
      </c>
      <c r="AR93" s="49" t="s">
        <v>59</v>
      </c>
      <c r="AS93" s="50" t="s">
        <v>61</v>
      </c>
      <c r="AT93" s="34"/>
      <c r="AU93" s="34" t="s">
        <v>59</v>
      </c>
      <c r="AV93" s="58"/>
      <c r="AW93" s="143" t="s">
        <v>59</v>
      </c>
      <c r="AX93" s="53" t="s">
        <v>60</v>
      </c>
      <c r="AY93" s="32" t="s">
        <v>59</v>
      </c>
      <c r="AZ93" s="37"/>
      <c r="BA93" s="32" t="s">
        <v>60</v>
      </c>
      <c r="BB93" s="32" t="s">
        <v>60</v>
      </c>
      <c r="BC93" s="26" t="s">
        <v>59</v>
      </c>
      <c r="BD93" s="51"/>
      <c r="BE93" s="53" t="s">
        <v>59</v>
      </c>
      <c r="BF93" s="32" t="s">
        <v>59</v>
      </c>
      <c r="BG93" s="32"/>
      <c r="BH93" s="50" t="s">
        <v>59</v>
      </c>
      <c r="BK93" s="185"/>
      <c r="BL93" s="185" t="s">
        <v>59</v>
      </c>
      <c r="BM93" s="185" t="s">
        <v>59</v>
      </c>
      <c r="BN93" s="185" t="s">
        <v>59</v>
      </c>
      <c r="BO93" s="224" t="s">
        <v>59</v>
      </c>
    </row>
    <row r="94" spans="1:67" ht="15" customHeight="1" thickBot="1" x14ac:dyDescent="0.3">
      <c r="A94" s="15"/>
      <c r="B94" s="54"/>
      <c r="C94" s="2"/>
      <c r="D94" s="34"/>
      <c r="E94" s="76"/>
      <c r="F94" s="39"/>
      <c r="G94" s="39"/>
      <c r="H94" s="32" t="s">
        <v>63</v>
      </c>
      <c r="I94" s="49"/>
      <c r="J94" s="120" t="s">
        <v>58</v>
      </c>
      <c r="K94" s="128"/>
      <c r="L94" s="37"/>
      <c r="M94" s="32" t="s">
        <v>62</v>
      </c>
      <c r="N94" s="37"/>
      <c r="O94" s="49" t="s">
        <v>60</v>
      </c>
      <c r="P94" s="32" t="s">
        <v>60</v>
      </c>
      <c r="Q94" s="50" t="s">
        <v>60</v>
      </c>
      <c r="R94" s="37"/>
      <c r="S94" s="128"/>
      <c r="T94" s="39"/>
      <c r="U94" s="26" t="s">
        <v>60</v>
      </c>
      <c r="V94" s="37"/>
      <c r="W94" s="128" t="s">
        <v>60</v>
      </c>
      <c r="X94" s="39"/>
      <c r="Y94" s="37"/>
      <c r="Z94" s="37"/>
      <c r="AA94" s="58"/>
      <c r="AB94" s="143"/>
      <c r="AC94" s="58"/>
      <c r="AD94" s="37"/>
      <c r="AE94" s="37"/>
      <c r="AF94" s="26" t="s">
        <v>61</v>
      </c>
      <c r="AG94" s="32" t="s">
        <v>61</v>
      </c>
      <c r="AH94" s="37"/>
      <c r="AI94" s="37"/>
      <c r="AJ94" s="37"/>
      <c r="AK94" s="51"/>
      <c r="AL94" s="34"/>
      <c r="AM94" s="49" t="s">
        <v>60</v>
      </c>
      <c r="AN94" s="50" t="s">
        <v>61</v>
      </c>
      <c r="AO94" s="39"/>
      <c r="AP94" s="26" t="s">
        <v>62</v>
      </c>
      <c r="AQ94" s="128" t="s">
        <v>61</v>
      </c>
      <c r="AR94" s="49" t="s">
        <v>60</v>
      </c>
      <c r="AS94" s="50" t="s">
        <v>62</v>
      </c>
      <c r="AT94" s="34"/>
      <c r="AU94" s="34" t="s">
        <v>60</v>
      </c>
      <c r="AV94" s="58"/>
      <c r="AW94" s="140" t="s">
        <v>60</v>
      </c>
      <c r="AX94" s="54"/>
      <c r="AY94" s="37"/>
      <c r="AZ94" s="37"/>
      <c r="BA94" s="32" t="s">
        <v>61</v>
      </c>
      <c r="BB94" s="37"/>
      <c r="BC94" s="26" t="s">
        <v>60</v>
      </c>
      <c r="BD94" s="51"/>
      <c r="BE94" s="53" t="s">
        <v>60</v>
      </c>
      <c r="BF94" s="32" t="s">
        <v>60</v>
      </c>
      <c r="BG94" s="32"/>
      <c r="BH94" s="50" t="s">
        <v>60</v>
      </c>
      <c r="BK94" s="185"/>
      <c r="BL94" s="185" t="s">
        <v>60</v>
      </c>
      <c r="BM94" s="185" t="s">
        <v>60</v>
      </c>
      <c r="BN94" s="185" t="s">
        <v>60</v>
      </c>
      <c r="BO94" s="224" t="s">
        <v>60</v>
      </c>
    </row>
    <row r="95" spans="1:67" ht="15" customHeight="1" thickBot="1" x14ac:dyDescent="0.3">
      <c r="A95" s="15"/>
      <c r="B95" s="54"/>
      <c r="C95" s="2"/>
      <c r="D95" s="34"/>
      <c r="E95" s="76"/>
      <c r="F95" s="39"/>
      <c r="G95" s="39"/>
      <c r="H95" s="37"/>
      <c r="I95" s="54"/>
      <c r="J95" s="120" t="s">
        <v>57</v>
      </c>
      <c r="K95" s="128"/>
      <c r="L95" s="37"/>
      <c r="M95" s="32" t="s">
        <v>63</v>
      </c>
      <c r="N95" s="37"/>
      <c r="O95" s="49" t="s">
        <v>61</v>
      </c>
      <c r="P95" s="32" t="s">
        <v>61</v>
      </c>
      <c r="Q95" s="50" t="s">
        <v>61</v>
      </c>
      <c r="R95" s="37"/>
      <c r="S95" s="128"/>
      <c r="T95" s="39"/>
      <c r="U95" s="26" t="s">
        <v>61</v>
      </c>
      <c r="V95" s="37"/>
      <c r="W95" s="128"/>
      <c r="X95" s="39"/>
      <c r="Y95" s="37"/>
      <c r="Z95" s="37"/>
      <c r="AA95" s="58"/>
      <c r="AB95" s="140"/>
      <c r="AC95" s="54"/>
      <c r="AD95" s="37"/>
      <c r="AE95" s="37"/>
      <c r="AF95" s="26" t="s">
        <v>62</v>
      </c>
      <c r="AG95" s="32" t="s">
        <v>62</v>
      </c>
      <c r="AH95" s="37"/>
      <c r="AI95" s="37"/>
      <c r="AJ95" s="37"/>
      <c r="AK95" s="51"/>
      <c r="AL95" s="34"/>
      <c r="AM95" s="54"/>
      <c r="AN95" s="51" t="s">
        <v>63</v>
      </c>
      <c r="AO95" s="39"/>
      <c r="AP95" s="26" t="s">
        <v>63</v>
      </c>
      <c r="AQ95" s="128" t="s">
        <v>62</v>
      </c>
      <c r="AR95" s="49" t="s">
        <v>61</v>
      </c>
      <c r="AS95" s="50" t="s">
        <v>63</v>
      </c>
      <c r="AT95" s="34"/>
      <c r="AU95" s="34"/>
      <c r="AV95" s="58"/>
      <c r="AW95" s="140" t="s">
        <v>61</v>
      </c>
      <c r="AX95" s="54"/>
      <c r="AY95" s="37"/>
      <c r="AZ95" s="37"/>
      <c r="BA95" s="37"/>
      <c r="BB95" s="37"/>
      <c r="BC95" s="26" t="s">
        <v>61</v>
      </c>
      <c r="BD95" s="51"/>
      <c r="BE95" s="53" t="s">
        <v>61</v>
      </c>
      <c r="BF95" s="32" t="s">
        <v>61</v>
      </c>
      <c r="BG95" s="32"/>
      <c r="BH95" s="50" t="s">
        <v>61</v>
      </c>
      <c r="BK95" s="185"/>
      <c r="BL95" s="185" t="s">
        <v>33</v>
      </c>
      <c r="BM95" s="185"/>
      <c r="BN95" s="185"/>
      <c r="BO95" s="224" t="s">
        <v>61</v>
      </c>
    </row>
    <row r="96" spans="1:67" ht="15" customHeight="1" thickBot="1" x14ac:dyDescent="0.3">
      <c r="A96" s="15"/>
      <c r="B96" s="54"/>
      <c r="C96" s="2"/>
      <c r="D96" s="37"/>
      <c r="E96" s="76"/>
      <c r="F96" s="39"/>
      <c r="G96" s="39"/>
      <c r="H96" s="37"/>
      <c r="I96" s="54"/>
      <c r="J96" s="120" t="s">
        <v>56</v>
      </c>
      <c r="K96" s="128"/>
      <c r="L96" s="37"/>
      <c r="M96" s="37"/>
      <c r="N96" s="37"/>
      <c r="O96" s="49" t="s">
        <v>63</v>
      </c>
      <c r="P96" s="37"/>
      <c r="Q96" s="51"/>
      <c r="R96" s="37"/>
      <c r="S96" s="128"/>
      <c r="T96" s="39"/>
      <c r="U96" s="32" t="s">
        <v>62</v>
      </c>
      <c r="V96" s="37"/>
      <c r="W96" s="128"/>
      <c r="X96" s="39"/>
      <c r="Y96" s="37"/>
      <c r="Z96" s="37"/>
      <c r="AA96" s="58"/>
      <c r="AB96" s="140"/>
      <c r="AC96" s="54"/>
      <c r="AD96" s="37"/>
      <c r="AE96" s="37"/>
      <c r="AF96" s="32" t="s">
        <v>63</v>
      </c>
      <c r="AG96" s="32" t="s">
        <v>63</v>
      </c>
      <c r="AH96" s="37"/>
      <c r="AI96" s="37"/>
      <c r="AJ96" s="37"/>
      <c r="AK96" s="51"/>
      <c r="AL96" s="34"/>
      <c r="AM96" s="54"/>
      <c r="AN96" s="51"/>
      <c r="AO96" s="39"/>
      <c r="AP96" s="37"/>
      <c r="AQ96" s="128" t="s">
        <v>63</v>
      </c>
      <c r="AR96" s="49" t="s">
        <v>62</v>
      </c>
      <c r="AS96" s="50"/>
      <c r="AT96" s="34"/>
      <c r="AU96" s="37"/>
      <c r="AV96" s="54"/>
      <c r="AW96" s="140" t="s">
        <v>62</v>
      </c>
      <c r="AX96" s="54"/>
      <c r="AY96" s="37"/>
      <c r="AZ96" s="37"/>
      <c r="BA96" s="37"/>
      <c r="BB96" s="37"/>
      <c r="BC96" s="37"/>
      <c r="BD96" s="51"/>
      <c r="BE96" s="53" t="s">
        <v>33</v>
      </c>
      <c r="BF96" s="32" t="s">
        <v>62</v>
      </c>
      <c r="BG96" s="32"/>
      <c r="BH96" s="50" t="s">
        <v>62</v>
      </c>
      <c r="BK96" s="185"/>
      <c r="BL96" s="185"/>
      <c r="BM96" s="185"/>
      <c r="BN96" s="185"/>
      <c r="BO96" s="222"/>
    </row>
    <row r="97" spans="1:67" ht="15" customHeight="1" thickBot="1" x14ac:dyDescent="0.3">
      <c r="A97" s="15"/>
      <c r="B97" s="54"/>
      <c r="C97" s="2"/>
      <c r="D97" s="37"/>
      <c r="E97" s="51"/>
      <c r="F97" s="39"/>
      <c r="G97" s="39"/>
      <c r="H97" s="37"/>
      <c r="I97" s="54"/>
      <c r="J97" s="120" t="s">
        <v>55</v>
      </c>
      <c r="K97" s="128"/>
      <c r="L97" s="37"/>
      <c r="M97" s="37"/>
      <c r="N97" s="37"/>
      <c r="O97" s="49" t="s">
        <v>33</v>
      </c>
      <c r="P97" s="37"/>
      <c r="Q97" s="150"/>
      <c r="R97" s="37"/>
      <c r="S97" s="128"/>
      <c r="T97" s="39"/>
      <c r="U97" s="32" t="s">
        <v>63</v>
      </c>
      <c r="V97" s="37"/>
      <c r="W97" s="128"/>
      <c r="X97" s="39"/>
      <c r="Y97" s="37"/>
      <c r="Z97" s="37"/>
      <c r="AA97" s="58"/>
      <c r="AB97" s="140"/>
      <c r="AC97" s="54"/>
      <c r="AD97" s="37"/>
      <c r="AE97" s="37"/>
      <c r="AF97" s="37"/>
      <c r="AG97" s="32" t="s">
        <v>33</v>
      </c>
      <c r="AH97" s="37"/>
      <c r="AI97" s="37"/>
      <c r="AJ97" s="37"/>
      <c r="AK97" s="51"/>
      <c r="AL97" s="34"/>
      <c r="AM97" s="54"/>
      <c r="AN97" s="51"/>
      <c r="AO97" s="39"/>
      <c r="AP97" s="37"/>
      <c r="AQ97" s="128"/>
      <c r="AR97" s="49" t="s">
        <v>63</v>
      </c>
      <c r="AS97" s="50"/>
      <c r="AT97" s="37"/>
      <c r="AU97" s="37"/>
      <c r="AV97" s="54"/>
      <c r="AW97" s="140" t="s">
        <v>63</v>
      </c>
      <c r="AX97" s="54"/>
      <c r="AY97" s="37"/>
      <c r="AZ97" s="37"/>
      <c r="BA97" s="37"/>
      <c r="BB97" s="37"/>
      <c r="BC97" s="37"/>
      <c r="BD97" s="51"/>
      <c r="BE97" s="58"/>
      <c r="BF97" s="37" t="s">
        <v>63</v>
      </c>
      <c r="BG97" s="37"/>
      <c r="BH97" s="50" t="s">
        <v>63</v>
      </c>
      <c r="BK97" s="185"/>
      <c r="BL97" s="185"/>
      <c r="BM97" s="185"/>
      <c r="BN97" s="185"/>
      <c r="BO97" s="222"/>
    </row>
    <row r="98" spans="1:67" ht="199.5" customHeight="1" x14ac:dyDescent="0.25">
      <c r="A98" s="15"/>
      <c r="B98" s="54"/>
      <c r="C98" s="2"/>
      <c r="D98" s="32" t="s">
        <v>322</v>
      </c>
      <c r="E98" s="76"/>
      <c r="F98" s="39"/>
      <c r="G98" s="39"/>
      <c r="H98" s="37"/>
      <c r="I98" s="54"/>
      <c r="J98" s="122"/>
      <c r="K98" s="128" t="s">
        <v>984</v>
      </c>
      <c r="L98" s="34"/>
      <c r="M98" s="34"/>
      <c r="N98" s="37"/>
      <c r="O98" s="57" t="s">
        <v>687</v>
      </c>
      <c r="P98" s="37"/>
      <c r="Q98" s="59" t="s">
        <v>254</v>
      </c>
      <c r="R98" s="34"/>
      <c r="S98" s="128"/>
      <c r="T98" s="39"/>
      <c r="U98" s="26"/>
      <c r="V98" s="37"/>
      <c r="W98" s="128"/>
      <c r="X98" s="39"/>
      <c r="Y98" s="37"/>
      <c r="Z98" s="37"/>
      <c r="AA98" s="54"/>
      <c r="AB98" s="140"/>
      <c r="AC98" s="54"/>
      <c r="AD98" s="37"/>
      <c r="AE98" s="37"/>
      <c r="AF98" s="27" t="s">
        <v>135</v>
      </c>
      <c r="AG98" s="37"/>
      <c r="AH98" s="37"/>
      <c r="AI98" s="37"/>
      <c r="AJ98" s="37"/>
      <c r="AK98" s="51"/>
      <c r="AL98" s="37"/>
      <c r="AM98" s="54"/>
      <c r="AN98" s="51"/>
      <c r="AO98" s="39"/>
      <c r="AP98" s="37"/>
      <c r="AQ98" s="128"/>
      <c r="AR98" s="49"/>
      <c r="AS98" s="50"/>
      <c r="AT98" s="34"/>
      <c r="AU98" s="37"/>
      <c r="AV98" s="52" t="s">
        <v>557</v>
      </c>
      <c r="AW98" s="140" t="s">
        <v>889</v>
      </c>
      <c r="AX98" s="57" t="s">
        <v>266</v>
      </c>
      <c r="AY98" s="27" t="s">
        <v>256</v>
      </c>
      <c r="AZ98" s="37"/>
      <c r="BA98" s="37"/>
      <c r="BB98" s="37"/>
      <c r="BC98" s="34"/>
      <c r="BD98" s="51"/>
      <c r="BE98" s="49" t="s">
        <v>688</v>
      </c>
      <c r="BF98" s="32" t="s">
        <v>898</v>
      </c>
      <c r="BG98" s="218" t="s">
        <v>921</v>
      </c>
      <c r="BH98" s="50"/>
      <c r="BK98" s="185"/>
      <c r="BL98" s="185" t="s">
        <v>903</v>
      </c>
      <c r="BM98" s="185"/>
      <c r="BN98" s="185"/>
      <c r="BO98" s="224" t="s">
        <v>1025</v>
      </c>
    </row>
    <row r="99" spans="1:67" s="215" customFormat="1" ht="15" customHeight="1" x14ac:dyDescent="0.25">
      <c r="A99" s="283" t="s">
        <v>55</v>
      </c>
      <c r="B99" s="210"/>
      <c r="C99" s="211"/>
      <c r="D99" s="199" t="s">
        <v>1046</v>
      </c>
      <c r="E99" s="203"/>
      <c r="F99" s="213"/>
      <c r="G99" s="213" t="s">
        <v>1262</v>
      </c>
      <c r="H99" s="212" t="s">
        <v>1125</v>
      </c>
      <c r="I99" s="210" t="s">
        <v>1126</v>
      </c>
      <c r="J99" s="203"/>
      <c r="K99" s="214"/>
      <c r="L99" s="212" t="s">
        <v>1029</v>
      </c>
      <c r="M99" s="212" t="s">
        <v>1030</v>
      </c>
      <c r="N99" s="212" t="s">
        <v>1128</v>
      </c>
      <c r="O99" s="279"/>
      <c r="P99" s="212" t="s">
        <v>1102</v>
      </c>
      <c r="Q99" s="278"/>
      <c r="R99" s="212" t="s">
        <v>1103</v>
      </c>
      <c r="S99" s="214" t="s">
        <v>1049</v>
      </c>
      <c r="T99" s="213"/>
      <c r="U99" s="199" t="s">
        <v>1139</v>
      </c>
      <c r="V99" s="212"/>
      <c r="W99" s="214" t="s">
        <v>1137</v>
      </c>
      <c r="X99" s="213" t="s">
        <v>1033</v>
      </c>
      <c r="Y99" s="212"/>
      <c r="Z99" s="212" t="s">
        <v>1036</v>
      </c>
      <c r="AA99" s="210" t="s">
        <v>1035</v>
      </c>
      <c r="AB99" s="205"/>
      <c r="AC99" s="210"/>
      <c r="AD99" s="212"/>
      <c r="AE99" s="212"/>
      <c r="AF99" s="280"/>
      <c r="AG99" s="212" t="s">
        <v>1142</v>
      </c>
      <c r="AH99" s="212"/>
      <c r="AI99" s="212"/>
      <c r="AJ99" s="212"/>
      <c r="AK99" s="203"/>
      <c r="AL99" s="212" t="s">
        <v>1050</v>
      </c>
      <c r="AM99" s="210" t="s">
        <v>1038</v>
      </c>
      <c r="AN99" s="203"/>
      <c r="AO99" s="213" t="s">
        <v>1132</v>
      </c>
      <c r="AP99" s="212" t="s">
        <v>1144</v>
      </c>
      <c r="AQ99" s="214" t="s">
        <v>1145</v>
      </c>
      <c r="AR99" s="197" t="s">
        <v>1041</v>
      </c>
      <c r="AS99" s="200"/>
      <c r="AT99" s="212" t="s">
        <v>1146</v>
      </c>
      <c r="AU99" s="212"/>
      <c r="AV99" s="210"/>
      <c r="AW99" s="205" t="s">
        <v>1147</v>
      </c>
      <c r="AX99" s="279"/>
      <c r="AY99" s="280"/>
      <c r="AZ99" s="212"/>
      <c r="BA99" s="212" t="s">
        <v>1148</v>
      </c>
      <c r="BB99" s="212"/>
      <c r="BC99" s="212"/>
      <c r="BD99" s="203"/>
      <c r="BE99" s="197"/>
      <c r="BF99" s="199"/>
      <c r="BG99" s="287" t="s">
        <v>1149</v>
      </c>
      <c r="BH99" s="200"/>
      <c r="BI99" s="229">
        <f>COUNTIFS(B99:BH99,"Yes*")</f>
        <v>26</v>
      </c>
      <c r="BJ99" s="230">
        <f>COUNTIFS(BK99:BO99,"Yes*")</f>
        <v>5</v>
      </c>
      <c r="BK99" s="216" t="s">
        <v>1051</v>
      </c>
      <c r="BL99" s="216" t="s">
        <v>1151</v>
      </c>
      <c r="BM99" s="216" t="s">
        <v>1053</v>
      </c>
      <c r="BN99" s="216" t="s">
        <v>1152</v>
      </c>
      <c r="BO99" s="286" t="s">
        <v>1133</v>
      </c>
    </row>
    <row r="100" spans="1:67" s="215" customFormat="1" ht="15" customHeight="1" x14ac:dyDescent="0.25">
      <c r="A100" s="283" t="s">
        <v>56</v>
      </c>
      <c r="B100" s="210"/>
      <c r="C100" s="211"/>
      <c r="D100" s="199" t="s">
        <v>1046</v>
      </c>
      <c r="E100" s="203"/>
      <c r="F100" s="213"/>
      <c r="G100" s="213" t="s">
        <v>1262</v>
      </c>
      <c r="H100" s="212"/>
      <c r="I100" s="210" t="s">
        <v>1126</v>
      </c>
      <c r="J100" s="203"/>
      <c r="K100" s="214"/>
      <c r="L100" s="212"/>
      <c r="M100" s="212" t="s">
        <v>1030</v>
      </c>
      <c r="N100" s="212" t="s">
        <v>1128</v>
      </c>
      <c r="O100" s="279"/>
      <c r="P100" s="212" t="s">
        <v>1102</v>
      </c>
      <c r="Q100" s="278"/>
      <c r="R100" s="212"/>
      <c r="S100" s="214" t="s">
        <v>1049</v>
      </c>
      <c r="T100" s="213"/>
      <c r="U100" s="199" t="s">
        <v>1139</v>
      </c>
      <c r="V100" s="212"/>
      <c r="W100" s="214" t="s">
        <v>1137</v>
      </c>
      <c r="X100" s="213" t="s">
        <v>1033</v>
      </c>
      <c r="Y100" s="212" t="s">
        <v>1140</v>
      </c>
      <c r="Z100" s="212"/>
      <c r="AA100" s="210" t="s">
        <v>1035</v>
      </c>
      <c r="AB100" s="205"/>
      <c r="AC100" s="210"/>
      <c r="AD100" s="212"/>
      <c r="AE100" s="212"/>
      <c r="AF100" s="280"/>
      <c r="AG100" s="212" t="s">
        <v>1142</v>
      </c>
      <c r="AH100" s="212"/>
      <c r="AI100" s="212"/>
      <c r="AJ100" s="212"/>
      <c r="AK100" s="203"/>
      <c r="AL100" s="212"/>
      <c r="AM100" s="210" t="s">
        <v>1038</v>
      </c>
      <c r="AN100" s="203"/>
      <c r="AO100" s="213" t="s">
        <v>1132</v>
      </c>
      <c r="AP100" s="212"/>
      <c r="AQ100" s="214" t="s">
        <v>1145</v>
      </c>
      <c r="AR100" s="197" t="s">
        <v>1041</v>
      </c>
      <c r="AS100" s="200"/>
      <c r="AT100" s="212" t="s">
        <v>1146</v>
      </c>
      <c r="AU100" s="212"/>
      <c r="AV100" s="210"/>
      <c r="AW100" s="205" t="s">
        <v>1147</v>
      </c>
      <c r="AX100" s="279"/>
      <c r="AY100" s="280"/>
      <c r="AZ100" s="212"/>
      <c r="BA100" s="212" t="s">
        <v>1148</v>
      </c>
      <c r="BB100" s="212"/>
      <c r="BC100" s="212"/>
      <c r="BD100" s="203"/>
      <c r="BE100" s="197"/>
      <c r="BF100" s="199"/>
      <c r="BG100" s="287" t="s">
        <v>1149</v>
      </c>
      <c r="BH100" s="200"/>
      <c r="BI100" s="229">
        <f t="shared" ref="BI100:BI108" si="7">COUNTIFS(B100:BH100,"Yes*")</f>
        <v>21</v>
      </c>
      <c r="BJ100" s="230">
        <f t="shared" ref="BJ100:BJ110" si="8">COUNTIFS(BK100:BO100,"Yes*")</f>
        <v>5</v>
      </c>
      <c r="BK100" s="216" t="s">
        <v>1051</v>
      </c>
      <c r="BL100" s="216" t="s">
        <v>1151</v>
      </c>
      <c r="BM100" s="216" t="s">
        <v>1053</v>
      </c>
      <c r="BN100" s="216" t="s">
        <v>1152</v>
      </c>
      <c r="BO100" s="286" t="s">
        <v>1133</v>
      </c>
    </row>
    <row r="101" spans="1:67" s="215" customFormat="1" ht="15" customHeight="1" x14ac:dyDescent="0.25">
      <c r="A101" s="283" t="s">
        <v>57</v>
      </c>
      <c r="B101" s="210"/>
      <c r="C101" s="211"/>
      <c r="D101" s="199"/>
      <c r="E101" s="203"/>
      <c r="F101" s="213"/>
      <c r="G101" s="213"/>
      <c r="H101" s="212"/>
      <c r="I101" s="210" t="s">
        <v>1126</v>
      </c>
      <c r="J101" s="203"/>
      <c r="K101" s="214"/>
      <c r="L101" s="212"/>
      <c r="M101" s="212"/>
      <c r="N101" s="212" t="s">
        <v>1128</v>
      </c>
      <c r="O101" s="279"/>
      <c r="P101" s="212" t="s">
        <v>1102</v>
      </c>
      <c r="Q101" s="278"/>
      <c r="R101" s="212" t="s">
        <v>1103</v>
      </c>
      <c r="S101" s="214" t="s">
        <v>1049</v>
      </c>
      <c r="T101" s="213"/>
      <c r="U101" s="199" t="s">
        <v>1139</v>
      </c>
      <c r="V101" s="212"/>
      <c r="W101" s="214" t="s">
        <v>1137</v>
      </c>
      <c r="X101" s="213" t="s">
        <v>1033</v>
      </c>
      <c r="Y101" s="212"/>
      <c r="Z101" s="212"/>
      <c r="AA101" s="210"/>
      <c r="AB101" s="205"/>
      <c r="AC101" s="210"/>
      <c r="AD101" s="212"/>
      <c r="AE101" s="212"/>
      <c r="AF101" s="280"/>
      <c r="AG101" s="212" t="s">
        <v>1142</v>
      </c>
      <c r="AH101" s="212"/>
      <c r="AI101" s="212"/>
      <c r="AJ101" s="212"/>
      <c r="AK101" s="203"/>
      <c r="AL101" s="212"/>
      <c r="AM101" s="210" t="s">
        <v>1038</v>
      </c>
      <c r="AN101" s="203"/>
      <c r="AO101" s="213"/>
      <c r="AP101" s="212"/>
      <c r="AQ101" s="214"/>
      <c r="AR101" s="197" t="s">
        <v>1041</v>
      </c>
      <c r="AS101" s="200"/>
      <c r="AT101" s="212" t="s">
        <v>1146</v>
      </c>
      <c r="AU101" s="212"/>
      <c r="AV101" s="210"/>
      <c r="AW101" s="205" t="s">
        <v>1147</v>
      </c>
      <c r="AX101" s="279"/>
      <c r="AY101" s="280"/>
      <c r="AZ101" s="212"/>
      <c r="BA101" s="212" t="s">
        <v>1148</v>
      </c>
      <c r="BB101" s="212"/>
      <c r="BC101" s="212"/>
      <c r="BD101" s="203"/>
      <c r="BE101" s="197"/>
      <c r="BF101" s="199"/>
      <c r="BG101" s="287" t="s">
        <v>1149</v>
      </c>
      <c r="BH101" s="200"/>
      <c r="BI101" s="229">
        <f t="shared" si="7"/>
        <v>15</v>
      </c>
      <c r="BJ101" s="230">
        <f t="shared" si="8"/>
        <v>4</v>
      </c>
      <c r="BK101" s="216"/>
      <c r="BL101" s="216" t="s">
        <v>1151</v>
      </c>
      <c r="BM101" s="216" t="s">
        <v>1053</v>
      </c>
      <c r="BN101" s="216" t="s">
        <v>1152</v>
      </c>
      <c r="BO101" s="286" t="s">
        <v>1133</v>
      </c>
    </row>
    <row r="102" spans="1:67" s="215" customFormat="1" ht="15" customHeight="1" x14ac:dyDescent="0.25">
      <c r="A102" s="283" t="s">
        <v>58</v>
      </c>
      <c r="B102" s="210"/>
      <c r="C102" s="211"/>
      <c r="D102" s="199" t="s">
        <v>1046</v>
      </c>
      <c r="E102" s="203"/>
      <c r="F102" s="213"/>
      <c r="G102" s="213" t="s">
        <v>1262</v>
      </c>
      <c r="H102" s="212" t="s">
        <v>1125</v>
      </c>
      <c r="I102" s="210" t="s">
        <v>1126</v>
      </c>
      <c r="J102" s="203"/>
      <c r="K102" s="214"/>
      <c r="L102" s="212" t="s">
        <v>1029</v>
      </c>
      <c r="M102" s="212" t="s">
        <v>1135</v>
      </c>
      <c r="N102" s="212" t="s">
        <v>1128</v>
      </c>
      <c r="O102" s="279"/>
      <c r="P102" s="212" t="s">
        <v>1102</v>
      </c>
      <c r="Q102" s="278"/>
      <c r="R102" s="212" t="s">
        <v>1103</v>
      </c>
      <c r="S102" s="214"/>
      <c r="T102" s="213"/>
      <c r="U102" s="199" t="s">
        <v>1139</v>
      </c>
      <c r="V102" s="212"/>
      <c r="W102" s="214" t="s">
        <v>1137</v>
      </c>
      <c r="X102" s="213"/>
      <c r="Y102" s="212"/>
      <c r="Z102" s="212"/>
      <c r="AA102" s="210" t="s">
        <v>1141</v>
      </c>
      <c r="AB102" s="205"/>
      <c r="AC102" s="210"/>
      <c r="AD102" s="212"/>
      <c r="AE102" s="212"/>
      <c r="AF102" s="280"/>
      <c r="AG102" s="212" t="s">
        <v>1142</v>
      </c>
      <c r="AH102" s="212"/>
      <c r="AI102" s="212"/>
      <c r="AJ102" s="212"/>
      <c r="AK102" s="203"/>
      <c r="AL102" s="212" t="s">
        <v>1107</v>
      </c>
      <c r="AM102" s="210" t="s">
        <v>1038</v>
      </c>
      <c r="AN102" s="203"/>
      <c r="AO102" s="213"/>
      <c r="AP102" s="212" t="s">
        <v>1144</v>
      </c>
      <c r="AQ102" s="214" t="s">
        <v>1145</v>
      </c>
      <c r="AR102" s="197" t="s">
        <v>1041</v>
      </c>
      <c r="AS102" s="200"/>
      <c r="AT102" s="212" t="s">
        <v>1040</v>
      </c>
      <c r="AU102" s="212"/>
      <c r="AV102" s="210"/>
      <c r="AW102" s="205" t="s">
        <v>1147</v>
      </c>
      <c r="AX102" s="279"/>
      <c r="AY102" s="280"/>
      <c r="AZ102" s="212"/>
      <c r="BA102" s="212" t="s">
        <v>1148</v>
      </c>
      <c r="BB102" s="212"/>
      <c r="BC102" s="212"/>
      <c r="BD102" s="203"/>
      <c r="BE102" s="197"/>
      <c r="BF102" s="199"/>
      <c r="BG102" s="287" t="s">
        <v>1149</v>
      </c>
      <c r="BH102" s="200"/>
      <c r="BI102" s="229">
        <f t="shared" si="7"/>
        <v>22</v>
      </c>
      <c r="BJ102" s="230">
        <f t="shared" si="8"/>
        <v>4</v>
      </c>
      <c r="BK102" s="216"/>
      <c r="BL102" s="216" t="s">
        <v>1151</v>
      </c>
      <c r="BM102" s="216" t="s">
        <v>1053</v>
      </c>
      <c r="BN102" s="216" t="s">
        <v>1152</v>
      </c>
      <c r="BO102" s="286" t="s">
        <v>1133</v>
      </c>
    </row>
    <row r="103" spans="1:67" s="215" customFormat="1" ht="15" customHeight="1" x14ac:dyDescent="0.25">
      <c r="A103" s="283" t="s">
        <v>59</v>
      </c>
      <c r="B103" s="210"/>
      <c r="C103" s="211"/>
      <c r="D103" s="199" t="s">
        <v>1046</v>
      </c>
      <c r="E103" s="203"/>
      <c r="F103" s="213"/>
      <c r="G103" s="213" t="s">
        <v>1262</v>
      </c>
      <c r="H103" s="212" t="s">
        <v>1125</v>
      </c>
      <c r="I103" s="210" t="s">
        <v>1126</v>
      </c>
      <c r="J103" s="203"/>
      <c r="K103" s="214"/>
      <c r="L103" s="212" t="s">
        <v>1029</v>
      </c>
      <c r="M103" s="212" t="s">
        <v>1135</v>
      </c>
      <c r="N103" s="212"/>
      <c r="O103" s="279"/>
      <c r="P103" s="212" t="s">
        <v>1102</v>
      </c>
      <c r="Q103" s="278"/>
      <c r="R103" s="212"/>
      <c r="S103" s="214" t="s">
        <v>1049</v>
      </c>
      <c r="T103" s="213"/>
      <c r="U103" s="199" t="s">
        <v>1139</v>
      </c>
      <c r="V103" s="212"/>
      <c r="W103" s="214" t="s">
        <v>1137</v>
      </c>
      <c r="X103" s="213" t="s">
        <v>1033</v>
      </c>
      <c r="Y103" s="212" t="s">
        <v>1140</v>
      </c>
      <c r="Z103" s="212"/>
      <c r="AA103" s="210"/>
      <c r="AB103" s="205"/>
      <c r="AC103" s="210"/>
      <c r="AD103" s="212"/>
      <c r="AE103" s="212"/>
      <c r="AF103" s="280"/>
      <c r="AG103" s="212" t="s">
        <v>1142</v>
      </c>
      <c r="AH103" s="212"/>
      <c r="AI103" s="212"/>
      <c r="AJ103" s="212"/>
      <c r="AK103" s="203"/>
      <c r="AL103" s="212" t="s">
        <v>1107</v>
      </c>
      <c r="AM103" s="210" t="s">
        <v>1038</v>
      </c>
      <c r="AN103" s="203"/>
      <c r="AO103" s="213"/>
      <c r="AP103" s="212" t="s">
        <v>1144</v>
      </c>
      <c r="AQ103" s="214" t="s">
        <v>1145</v>
      </c>
      <c r="AR103" s="197" t="s">
        <v>1041</v>
      </c>
      <c r="AS103" s="200"/>
      <c r="AT103" s="212" t="s">
        <v>1146</v>
      </c>
      <c r="AU103" s="212"/>
      <c r="AV103" s="210"/>
      <c r="AW103" s="205" t="s">
        <v>1147</v>
      </c>
      <c r="AX103" s="279"/>
      <c r="AY103" s="280"/>
      <c r="AZ103" s="212"/>
      <c r="BA103" s="212" t="s">
        <v>1148</v>
      </c>
      <c r="BB103" s="212"/>
      <c r="BC103" s="212"/>
      <c r="BD103" s="203"/>
      <c r="BE103" s="197"/>
      <c r="BF103" s="199"/>
      <c r="BG103" s="287" t="s">
        <v>1149</v>
      </c>
      <c r="BH103" s="200"/>
      <c r="BI103" s="229">
        <f t="shared" si="7"/>
        <v>22</v>
      </c>
      <c r="BJ103" s="230">
        <f t="shared" si="8"/>
        <v>5</v>
      </c>
      <c r="BK103" s="216" t="s">
        <v>1150</v>
      </c>
      <c r="BL103" s="216" t="s">
        <v>1151</v>
      </c>
      <c r="BM103" s="216" t="s">
        <v>1053</v>
      </c>
      <c r="BN103" s="216" t="s">
        <v>1152</v>
      </c>
      <c r="BO103" s="286" t="s">
        <v>1133</v>
      </c>
    </row>
    <row r="104" spans="1:67" s="215" customFormat="1" ht="15" customHeight="1" x14ac:dyDescent="0.25">
      <c r="A104" s="283" t="s">
        <v>60</v>
      </c>
      <c r="B104" s="210"/>
      <c r="C104" s="211"/>
      <c r="D104" s="199"/>
      <c r="E104" s="203"/>
      <c r="F104" s="213"/>
      <c r="G104" s="213" t="s">
        <v>1262</v>
      </c>
      <c r="H104" s="212" t="s">
        <v>1125</v>
      </c>
      <c r="I104" s="210" t="s">
        <v>1126</v>
      </c>
      <c r="J104" s="203"/>
      <c r="K104" s="214"/>
      <c r="L104" s="212" t="s">
        <v>1029</v>
      </c>
      <c r="M104" s="212"/>
      <c r="N104" s="212"/>
      <c r="O104" s="279"/>
      <c r="P104" s="212" t="s">
        <v>1102</v>
      </c>
      <c r="Q104" s="278"/>
      <c r="R104" s="212"/>
      <c r="S104" s="214" t="s">
        <v>1049</v>
      </c>
      <c r="T104" s="213"/>
      <c r="U104" s="199" t="s">
        <v>1139</v>
      </c>
      <c r="V104" s="212"/>
      <c r="W104" s="214" t="s">
        <v>1137</v>
      </c>
      <c r="X104" s="213" t="s">
        <v>1033</v>
      </c>
      <c r="Y104" s="212" t="s">
        <v>1140</v>
      </c>
      <c r="Z104" s="212"/>
      <c r="AA104" s="210"/>
      <c r="AB104" s="205"/>
      <c r="AC104" s="210"/>
      <c r="AD104" s="212"/>
      <c r="AE104" s="212"/>
      <c r="AF104" s="280"/>
      <c r="AG104" s="212" t="s">
        <v>1142</v>
      </c>
      <c r="AH104" s="212"/>
      <c r="AI104" s="212"/>
      <c r="AJ104" s="212"/>
      <c r="AK104" s="203"/>
      <c r="AL104" s="212" t="s">
        <v>1107</v>
      </c>
      <c r="AM104" s="210" t="s">
        <v>1038</v>
      </c>
      <c r="AN104" s="203"/>
      <c r="AO104" s="213"/>
      <c r="AP104" s="212" t="s">
        <v>1144</v>
      </c>
      <c r="AQ104" s="214" t="s">
        <v>1145</v>
      </c>
      <c r="AR104" s="197" t="s">
        <v>1041</v>
      </c>
      <c r="AS104" s="200"/>
      <c r="AT104" s="212" t="s">
        <v>1146</v>
      </c>
      <c r="AU104" s="212"/>
      <c r="AV104" s="210"/>
      <c r="AW104" s="205" t="s">
        <v>1147</v>
      </c>
      <c r="AX104" s="279"/>
      <c r="AY104" s="280"/>
      <c r="AZ104" s="212"/>
      <c r="BA104" s="212" t="s">
        <v>1148</v>
      </c>
      <c r="BB104" s="212"/>
      <c r="BC104" s="212"/>
      <c r="BD104" s="203"/>
      <c r="BE104" s="197"/>
      <c r="BF104" s="199"/>
      <c r="BG104" s="287" t="s">
        <v>1149</v>
      </c>
      <c r="BH104" s="200"/>
      <c r="BI104" s="229">
        <f t="shared" si="7"/>
        <v>20</v>
      </c>
      <c r="BJ104" s="230">
        <f t="shared" si="8"/>
        <v>5</v>
      </c>
      <c r="BK104" s="216" t="s">
        <v>1150</v>
      </c>
      <c r="BL104" s="216" t="s">
        <v>1151</v>
      </c>
      <c r="BM104" s="216" t="s">
        <v>1053</v>
      </c>
      <c r="BN104" s="216" t="s">
        <v>1152</v>
      </c>
      <c r="BO104" s="286" t="s">
        <v>1133</v>
      </c>
    </row>
    <row r="105" spans="1:67" s="215" customFormat="1" ht="15" customHeight="1" x14ac:dyDescent="0.25">
      <c r="A105" s="283" t="s">
        <v>61</v>
      </c>
      <c r="B105" s="210"/>
      <c r="C105" s="211"/>
      <c r="D105" s="199"/>
      <c r="E105" s="203"/>
      <c r="F105" s="213"/>
      <c r="G105" s="213"/>
      <c r="H105" s="212"/>
      <c r="I105" s="210" t="s">
        <v>1126</v>
      </c>
      <c r="J105" s="203"/>
      <c r="K105" s="214"/>
      <c r="L105" s="212"/>
      <c r="M105" s="212" t="s">
        <v>1135</v>
      </c>
      <c r="N105" s="212"/>
      <c r="O105" s="279"/>
      <c r="P105" s="212" t="s">
        <v>1102</v>
      </c>
      <c r="Q105" s="278"/>
      <c r="R105" s="212"/>
      <c r="S105" s="214"/>
      <c r="T105" s="213"/>
      <c r="U105" s="199" t="s">
        <v>1139</v>
      </c>
      <c r="V105" s="212"/>
      <c r="W105" s="214"/>
      <c r="X105" s="213"/>
      <c r="Y105" s="212"/>
      <c r="Z105" s="212"/>
      <c r="AA105" s="210"/>
      <c r="AB105" s="205"/>
      <c r="AC105" s="210"/>
      <c r="AD105" s="212"/>
      <c r="AE105" s="212"/>
      <c r="AF105" s="280"/>
      <c r="AG105" s="212" t="s">
        <v>1142</v>
      </c>
      <c r="AH105" s="212"/>
      <c r="AI105" s="212"/>
      <c r="AJ105" s="212"/>
      <c r="AK105" s="203"/>
      <c r="AL105" s="212"/>
      <c r="AM105" s="210" t="s">
        <v>1038</v>
      </c>
      <c r="AN105" s="203"/>
      <c r="AO105" s="213"/>
      <c r="AP105" s="212" t="s">
        <v>1144</v>
      </c>
      <c r="AQ105" s="214" t="s">
        <v>1145</v>
      </c>
      <c r="AR105" s="197" t="s">
        <v>1041</v>
      </c>
      <c r="AS105" s="200"/>
      <c r="AT105" s="212"/>
      <c r="AU105" s="212"/>
      <c r="AV105" s="210"/>
      <c r="AW105" s="205" t="s">
        <v>1147</v>
      </c>
      <c r="AX105" s="279"/>
      <c r="AY105" s="280"/>
      <c r="AZ105" s="212"/>
      <c r="BA105" s="212" t="s">
        <v>1148</v>
      </c>
      <c r="BB105" s="212"/>
      <c r="BC105" s="212"/>
      <c r="BD105" s="203"/>
      <c r="BE105" s="197"/>
      <c r="BF105" s="199"/>
      <c r="BG105" s="287" t="s">
        <v>1149</v>
      </c>
      <c r="BH105" s="200"/>
      <c r="BI105" s="229">
        <f t="shared" si="7"/>
        <v>12</v>
      </c>
      <c r="BJ105" s="230">
        <f t="shared" si="8"/>
        <v>1</v>
      </c>
      <c r="BK105" s="216"/>
      <c r="BL105" s="216"/>
      <c r="BM105" s="216"/>
      <c r="BN105" s="216"/>
      <c r="BO105" s="286" t="s">
        <v>1133</v>
      </c>
    </row>
    <row r="106" spans="1:67" s="215" customFormat="1" ht="15" customHeight="1" x14ac:dyDescent="0.25">
      <c r="A106" s="283" t="s">
        <v>62</v>
      </c>
      <c r="B106" s="210"/>
      <c r="C106" s="211"/>
      <c r="D106" s="199" t="s">
        <v>1046</v>
      </c>
      <c r="E106" s="203"/>
      <c r="F106" s="213"/>
      <c r="G106" s="213"/>
      <c r="H106" s="212" t="s">
        <v>1125</v>
      </c>
      <c r="I106" s="210" t="s">
        <v>1126</v>
      </c>
      <c r="J106" s="203"/>
      <c r="K106" s="214"/>
      <c r="L106" s="212"/>
      <c r="M106" s="212" t="s">
        <v>1135</v>
      </c>
      <c r="N106" s="212"/>
      <c r="O106" s="279"/>
      <c r="P106" s="212"/>
      <c r="Q106" s="278"/>
      <c r="R106" s="212"/>
      <c r="S106" s="214"/>
      <c r="T106" s="213"/>
      <c r="U106" s="199" t="s">
        <v>1139</v>
      </c>
      <c r="V106" s="212"/>
      <c r="W106" s="214"/>
      <c r="X106" s="213"/>
      <c r="Y106" s="212"/>
      <c r="Z106" s="212"/>
      <c r="AA106" s="210"/>
      <c r="AB106" s="205"/>
      <c r="AC106" s="210"/>
      <c r="AD106" s="212"/>
      <c r="AE106" s="212"/>
      <c r="AF106" s="280"/>
      <c r="AG106" s="212" t="s">
        <v>1142</v>
      </c>
      <c r="AH106" s="212"/>
      <c r="AI106" s="212"/>
      <c r="AJ106" s="212"/>
      <c r="AK106" s="203"/>
      <c r="AL106" s="212"/>
      <c r="AM106" s="210"/>
      <c r="AN106" s="203"/>
      <c r="AO106" s="213"/>
      <c r="AP106" s="212" t="s">
        <v>1144</v>
      </c>
      <c r="AQ106" s="214" t="s">
        <v>1145</v>
      </c>
      <c r="AR106" s="197" t="s">
        <v>1041</v>
      </c>
      <c r="AS106" s="200"/>
      <c r="AT106" s="212"/>
      <c r="AU106" s="212"/>
      <c r="AV106" s="210"/>
      <c r="AW106" s="205" t="s">
        <v>1147</v>
      </c>
      <c r="AX106" s="279"/>
      <c r="AY106" s="280"/>
      <c r="AZ106" s="212"/>
      <c r="BA106" s="212"/>
      <c r="BB106" s="212"/>
      <c r="BC106" s="212"/>
      <c r="BD106" s="203"/>
      <c r="BE106" s="197"/>
      <c r="BF106" s="199"/>
      <c r="BG106" s="287" t="s">
        <v>1149</v>
      </c>
      <c r="BH106" s="200"/>
      <c r="BI106" s="229">
        <f t="shared" si="7"/>
        <v>11</v>
      </c>
      <c r="BJ106" s="230">
        <f t="shared" si="8"/>
        <v>0</v>
      </c>
      <c r="BK106" s="216"/>
      <c r="BL106" s="216"/>
      <c r="BM106" s="216"/>
      <c r="BN106" s="216"/>
      <c r="BO106" s="286"/>
    </row>
    <row r="107" spans="1:67" s="215" customFormat="1" ht="15" customHeight="1" x14ac:dyDescent="0.25">
      <c r="A107" s="283" t="s">
        <v>63</v>
      </c>
      <c r="B107" s="210"/>
      <c r="C107" s="211"/>
      <c r="D107" s="199" t="s">
        <v>1046</v>
      </c>
      <c r="E107" s="203"/>
      <c r="F107" s="213"/>
      <c r="G107" s="213"/>
      <c r="H107" s="212" t="s">
        <v>1125</v>
      </c>
      <c r="I107" s="210" t="s">
        <v>1126</v>
      </c>
      <c r="J107" s="203"/>
      <c r="K107" s="214"/>
      <c r="L107" s="212"/>
      <c r="M107" s="212" t="s">
        <v>1135</v>
      </c>
      <c r="N107" s="212"/>
      <c r="O107" s="279"/>
      <c r="P107" s="212" t="s">
        <v>1102</v>
      </c>
      <c r="Q107" s="278"/>
      <c r="R107" s="212"/>
      <c r="S107" s="214"/>
      <c r="T107" s="213"/>
      <c r="U107" s="199" t="s">
        <v>1139</v>
      </c>
      <c r="V107" s="212"/>
      <c r="W107" s="214"/>
      <c r="X107" s="213"/>
      <c r="Y107" s="212"/>
      <c r="Z107" s="212"/>
      <c r="AA107" s="210"/>
      <c r="AB107" s="205"/>
      <c r="AC107" s="210"/>
      <c r="AD107" s="212"/>
      <c r="AE107" s="212"/>
      <c r="AF107" s="280"/>
      <c r="AG107" s="212" t="s">
        <v>1142</v>
      </c>
      <c r="AH107" s="212"/>
      <c r="AI107" s="212"/>
      <c r="AJ107" s="212"/>
      <c r="AK107" s="203"/>
      <c r="AL107" s="212"/>
      <c r="AM107" s="210" t="s">
        <v>1143</v>
      </c>
      <c r="AN107" s="203"/>
      <c r="AO107" s="213"/>
      <c r="AP107" s="212" t="s">
        <v>1144</v>
      </c>
      <c r="AQ107" s="214" t="s">
        <v>1145</v>
      </c>
      <c r="AR107" s="197" t="s">
        <v>1041</v>
      </c>
      <c r="AS107" s="200"/>
      <c r="AT107" s="212"/>
      <c r="AU107" s="212"/>
      <c r="AV107" s="210"/>
      <c r="AW107" s="205" t="s">
        <v>1147</v>
      </c>
      <c r="AX107" s="279"/>
      <c r="AY107" s="280"/>
      <c r="AZ107" s="212"/>
      <c r="BA107" s="212"/>
      <c r="BB107" s="212"/>
      <c r="BC107" s="212"/>
      <c r="BD107" s="203"/>
      <c r="BE107" s="197"/>
      <c r="BF107" s="199"/>
      <c r="BG107" s="287" t="s">
        <v>1149</v>
      </c>
      <c r="BH107" s="200"/>
      <c r="BI107" s="229">
        <f t="shared" si="7"/>
        <v>13</v>
      </c>
      <c r="BJ107" s="230">
        <f t="shared" si="8"/>
        <v>0</v>
      </c>
      <c r="BK107" s="216"/>
      <c r="BL107" s="216"/>
      <c r="BM107" s="216"/>
      <c r="BN107" s="216"/>
      <c r="BO107" s="286"/>
    </row>
    <row r="108" spans="1:67" s="215" customFormat="1" ht="15" customHeight="1" x14ac:dyDescent="0.25">
      <c r="A108" s="283" t="s">
        <v>33</v>
      </c>
      <c r="B108" s="210"/>
      <c r="C108" s="211"/>
      <c r="D108" s="199"/>
      <c r="E108" s="203"/>
      <c r="F108" s="213"/>
      <c r="G108" s="213"/>
      <c r="H108" s="212"/>
      <c r="I108" s="210"/>
      <c r="J108" s="203"/>
      <c r="K108" s="214" t="s">
        <v>1058</v>
      </c>
      <c r="L108" s="212" t="s">
        <v>1138</v>
      </c>
      <c r="M108" s="212"/>
      <c r="N108" s="212"/>
      <c r="O108" s="279"/>
      <c r="P108" s="212"/>
      <c r="Q108" s="278"/>
      <c r="R108" s="212"/>
      <c r="S108" s="214"/>
      <c r="T108" s="213"/>
      <c r="U108" s="199"/>
      <c r="V108" s="212"/>
      <c r="W108" s="214"/>
      <c r="X108" s="213"/>
      <c r="Y108" s="212"/>
      <c r="Z108" s="212"/>
      <c r="AA108" s="210"/>
      <c r="AB108" s="205"/>
      <c r="AC108" s="210"/>
      <c r="AD108" s="212"/>
      <c r="AE108" s="212"/>
      <c r="AF108" s="280"/>
      <c r="AG108" s="212"/>
      <c r="AH108" s="212"/>
      <c r="AI108" s="212"/>
      <c r="AJ108" s="212"/>
      <c r="AK108" s="203"/>
      <c r="AL108" s="212"/>
      <c r="AM108" s="210"/>
      <c r="AN108" s="203"/>
      <c r="AO108" s="213"/>
      <c r="AP108" s="212"/>
      <c r="AQ108" s="214"/>
      <c r="AR108" s="197"/>
      <c r="AS108" s="200"/>
      <c r="AT108" s="212"/>
      <c r="AU108" s="212"/>
      <c r="AV108" s="210"/>
      <c r="AW108" s="205"/>
      <c r="AX108" s="279"/>
      <c r="AY108" s="280"/>
      <c r="AZ108" s="212"/>
      <c r="BA108" s="212"/>
      <c r="BB108" s="212"/>
      <c r="BC108" s="212"/>
      <c r="BD108" s="203"/>
      <c r="BE108" s="197"/>
      <c r="BF108" s="199"/>
      <c r="BG108" s="285"/>
      <c r="BH108" s="200"/>
      <c r="BI108" s="229">
        <f t="shared" si="7"/>
        <v>2</v>
      </c>
      <c r="BJ108" s="230">
        <f t="shared" si="8"/>
        <v>0</v>
      </c>
      <c r="BK108" s="216"/>
      <c r="BL108" s="216"/>
      <c r="BM108" s="216"/>
      <c r="BN108" s="216"/>
      <c r="BO108" s="286"/>
    </row>
    <row r="109" spans="1:67" ht="28.5" customHeight="1" x14ac:dyDescent="0.25">
      <c r="A109" s="89" t="s">
        <v>507</v>
      </c>
      <c r="B109" s="90"/>
      <c r="C109" s="91"/>
      <c r="D109" s="92"/>
      <c r="E109" s="93"/>
      <c r="F109" s="94"/>
      <c r="G109" s="94"/>
      <c r="H109" s="92"/>
      <c r="I109" s="117"/>
      <c r="J109" s="118"/>
      <c r="K109" s="129"/>
      <c r="L109" s="92"/>
      <c r="M109" s="92"/>
      <c r="N109" s="92"/>
      <c r="O109" s="90"/>
      <c r="P109" s="92"/>
      <c r="Q109" s="93"/>
      <c r="R109" s="92"/>
      <c r="S109" s="129" t="s">
        <v>507</v>
      </c>
      <c r="T109" s="94"/>
      <c r="U109" s="92"/>
      <c r="V109" s="92"/>
      <c r="W109" s="129" t="s">
        <v>507</v>
      </c>
      <c r="X109" s="4" t="s">
        <v>508</v>
      </c>
      <c r="Y109" s="92"/>
      <c r="Z109" s="92"/>
      <c r="AA109" s="90"/>
      <c r="AB109" s="93"/>
      <c r="AC109" s="90"/>
      <c r="AD109" s="92"/>
      <c r="AE109" s="92"/>
      <c r="AF109" s="92"/>
      <c r="AG109" s="92"/>
      <c r="AH109" s="92"/>
      <c r="AI109" s="92"/>
      <c r="AJ109" s="92"/>
      <c r="AK109" s="93"/>
      <c r="AL109" s="92"/>
      <c r="AM109" s="90"/>
      <c r="AN109" s="93"/>
      <c r="AO109" s="94"/>
      <c r="AP109" s="92"/>
      <c r="AQ109" s="129"/>
      <c r="AR109" s="90"/>
      <c r="AS109" s="93"/>
      <c r="AT109" s="92"/>
      <c r="AU109" s="92"/>
      <c r="AV109" s="90"/>
      <c r="AW109" s="93"/>
      <c r="AX109" s="90"/>
      <c r="AY109" s="92"/>
      <c r="AZ109" s="92"/>
      <c r="BA109" s="92"/>
      <c r="BB109" s="92"/>
      <c r="BC109" s="92"/>
      <c r="BD109" s="93"/>
      <c r="BE109" s="90"/>
      <c r="BF109" s="92"/>
      <c r="BG109" s="92"/>
      <c r="BH109" s="93"/>
      <c r="BK109" s="185"/>
      <c r="BL109" s="185"/>
      <c r="BM109" s="185"/>
      <c r="BN109" s="185"/>
      <c r="BO109" s="223"/>
    </row>
    <row r="110" spans="1:67" ht="19.5" thickBot="1" x14ac:dyDescent="0.3">
      <c r="A110" s="29" t="s">
        <v>632</v>
      </c>
      <c r="B110" s="84" t="s">
        <v>632</v>
      </c>
      <c r="C110" s="2"/>
      <c r="D110" s="32" t="s">
        <v>25</v>
      </c>
      <c r="E110" s="50" t="s">
        <v>25</v>
      </c>
      <c r="F110" s="39"/>
      <c r="G110" s="39" t="s">
        <v>77</v>
      </c>
      <c r="H110" s="32" t="s">
        <v>25</v>
      </c>
      <c r="I110" s="119" t="s">
        <v>25</v>
      </c>
      <c r="J110" s="120" t="s">
        <v>25</v>
      </c>
      <c r="K110" s="128" t="s">
        <v>25</v>
      </c>
      <c r="L110" s="32" t="s">
        <v>25</v>
      </c>
      <c r="M110" s="32" t="s">
        <v>25</v>
      </c>
      <c r="N110" s="32" t="s">
        <v>25</v>
      </c>
      <c r="O110" s="49" t="s">
        <v>25</v>
      </c>
      <c r="P110" s="32" t="s">
        <v>25</v>
      </c>
      <c r="Q110" s="50" t="s">
        <v>25</v>
      </c>
      <c r="R110" s="32" t="s">
        <v>24</v>
      </c>
      <c r="S110" s="128" t="s">
        <v>24</v>
      </c>
      <c r="T110" s="39"/>
      <c r="U110" s="32" t="s">
        <v>25</v>
      </c>
      <c r="V110" s="62" t="s">
        <v>632</v>
      </c>
      <c r="W110" s="128" t="s">
        <v>25</v>
      </c>
      <c r="X110" s="7" t="s">
        <v>24</v>
      </c>
      <c r="Y110" s="32" t="s">
        <v>25</v>
      </c>
      <c r="Z110" s="32" t="s">
        <v>24</v>
      </c>
      <c r="AA110" s="49" t="s">
        <v>25</v>
      </c>
      <c r="AB110" s="50" t="s">
        <v>25</v>
      </c>
      <c r="AC110" s="49" t="s">
        <v>25</v>
      </c>
      <c r="AD110" s="32" t="s">
        <v>25</v>
      </c>
      <c r="AE110" s="62" t="s">
        <v>632</v>
      </c>
      <c r="AF110" s="32" t="s">
        <v>25</v>
      </c>
      <c r="AG110" s="32" t="s">
        <v>25</v>
      </c>
      <c r="AH110" s="32" t="s">
        <v>25</v>
      </c>
      <c r="AI110" s="32" t="s">
        <v>25</v>
      </c>
      <c r="AJ110" s="62" t="s">
        <v>632</v>
      </c>
      <c r="AK110" s="146" t="s">
        <v>24</v>
      </c>
      <c r="AL110" s="32" t="s">
        <v>25</v>
      </c>
      <c r="AM110" s="49" t="s">
        <v>25</v>
      </c>
      <c r="AN110" s="50" t="s">
        <v>25</v>
      </c>
      <c r="AO110" s="281" t="s">
        <v>25</v>
      </c>
      <c r="AP110" s="32" t="s">
        <v>24</v>
      </c>
      <c r="AQ110" s="128" t="s">
        <v>24</v>
      </c>
      <c r="AR110" s="49" t="s">
        <v>25</v>
      </c>
      <c r="AS110" s="50" t="s">
        <v>25</v>
      </c>
      <c r="AT110" s="32" t="s">
        <v>25</v>
      </c>
      <c r="AU110" s="32" t="s">
        <v>25</v>
      </c>
      <c r="AV110" s="49" t="s">
        <v>25</v>
      </c>
      <c r="AW110" s="50" t="s">
        <v>24</v>
      </c>
      <c r="AX110" s="49" t="s">
        <v>25</v>
      </c>
      <c r="AY110" s="32" t="s">
        <v>25</v>
      </c>
      <c r="AZ110" s="62" t="s">
        <v>632</v>
      </c>
      <c r="BA110" s="32" t="s">
        <v>25</v>
      </c>
      <c r="BB110" s="32" t="s">
        <v>25</v>
      </c>
      <c r="BC110" s="32" t="s">
        <v>25</v>
      </c>
      <c r="BD110" s="63" t="s">
        <v>632</v>
      </c>
      <c r="BE110" s="49" t="s">
        <v>25</v>
      </c>
      <c r="BF110" s="32" t="s">
        <v>25</v>
      </c>
      <c r="BG110" s="7" t="s">
        <v>25</v>
      </c>
      <c r="BH110" s="50" t="s">
        <v>25</v>
      </c>
      <c r="BJ110" s="230">
        <f t="shared" si="8"/>
        <v>2</v>
      </c>
      <c r="BK110" s="185" t="s">
        <v>25</v>
      </c>
      <c r="BL110" s="185" t="s">
        <v>25</v>
      </c>
      <c r="BM110" s="185" t="s">
        <v>25</v>
      </c>
      <c r="BN110" s="185" t="s">
        <v>24</v>
      </c>
      <c r="BO110" s="224" t="s">
        <v>24</v>
      </c>
    </row>
    <row r="111" spans="1:67" ht="138" customHeight="1" thickBot="1" x14ac:dyDescent="0.3">
      <c r="A111" s="15"/>
      <c r="B111" s="85"/>
      <c r="C111" s="80"/>
      <c r="D111" s="70" t="s">
        <v>689</v>
      </c>
      <c r="E111" s="61" t="s">
        <v>690</v>
      </c>
      <c r="F111" s="86"/>
      <c r="G111" s="86"/>
      <c r="H111" s="73" t="s">
        <v>148</v>
      </c>
      <c r="I111" s="125" t="s">
        <v>691</v>
      </c>
      <c r="J111" s="126"/>
      <c r="K111" s="131"/>
      <c r="L111" s="71"/>
      <c r="M111" s="70" t="s">
        <v>145</v>
      </c>
      <c r="N111" s="71"/>
      <c r="O111" s="68" t="s">
        <v>692</v>
      </c>
      <c r="P111" s="70" t="s">
        <v>693</v>
      </c>
      <c r="Q111" s="152"/>
      <c r="R111" s="73" t="s">
        <v>262</v>
      </c>
      <c r="S111" s="131"/>
      <c r="T111" s="86"/>
      <c r="U111" s="73" t="s">
        <v>694</v>
      </c>
      <c r="V111" s="71"/>
      <c r="W111" s="138" t="s">
        <v>862</v>
      </c>
      <c r="X111" s="6" t="s">
        <v>1000</v>
      </c>
      <c r="Y111" s="73" t="s">
        <v>695</v>
      </c>
      <c r="Z111" s="73" t="s">
        <v>696</v>
      </c>
      <c r="AA111" s="60"/>
      <c r="AB111" s="144" t="s">
        <v>864</v>
      </c>
      <c r="AC111" s="60"/>
      <c r="AD111" s="69"/>
      <c r="AE111" s="69"/>
      <c r="AF111" s="71"/>
      <c r="AG111" s="73" t="s">
        <v>697</v>
      </c>
      <c r="AH111" s="73" t="s">
        <v>249</v>
      </c>
      <c r="AI111" s="69"/>
      <c r="AJ111" s="71"/>
      <c r="AK111" s="72" t="s">
        <v>868</v>
      </c>
      <c r="AL111" s="73" t="s">
        <v>698</v>
      </c>
      <c r="AM111" s="68" t="s">
        <v>699</v>
      </c>
      <c r="AN111" s="61"/>
      <c r="AO111" s="138" t="s">
        <v>1123</v>
      </c>
      <c r="AP111" s="70">
        <v>3548</v>
      </c>
      <c r="AQ111" s="131" t="s">
        <v>872</v>
      </c>
      <c r="AR111" s="60"/>
      <c r="AS111" s="147"/>
      <c r="AT111" s="73" t="s">
        <v>700</v>
      </c>
      <c r="AU111" s="73" t="s">
        <v>880</v>
      </c>
      <c r="AV111" s="149"/>
      <c r="AW111" s="147" t="s">
        <v>890</v>
      </c>
      <c r="AX111" s="68" t="s">
        <v>701</v>
      </c>
      <c r="AY111" s="69"/>
      <c r="AZ111" s="69"/>
      <c r="BA111" s="70" t="s">
        <v>702</v>
      </c>
      <c r="BB111" s="69"/>
      <c r="BC111" s="71"/>
      <c r="BD111" s="72"/>
      <c r="BE111" s="60"/>
      <c r="BF111" s="170" t="s">
        <v>899</v>
      </c>
      <c r="BG111" s="69"/>
      <c r="BH111" s="61" t="s">
        <v>703</v>
      </c>
      <c r="BJ111" s="230">
        <f>COUNTIFS(BK110:BO110,"no*")</f>
        <v>3</v>
      </c>
      <c r="BK111" s="185" t="s">
        <v>905</v>
      </c>
      <c r="BL111" s="185" t="s">
        <v>904</v>
      </c>
      <c r="BM111" s="185" t="s">
        <v>909</v>
      </c>
      <c r="BN111" s="185" t="s">
        <v>913</v>
      </c>
      <c r="BO111" s="224" t="s">
        <v>1024</v>
      </c>
    </row>
    <row r="112" spans="1:67" s="215" customFormat="1" x14ac:dyDescent="0.25">
      <c r="A112" s="283" t="s">
        <v>24</v>
      </c>
      <c r="D112" s="215" t="s">
        <v>1207</v>
      </c>
      <c r="G112" s="215" t="s">
        <v>1261</v>
      </c>
      <c r="H112" s="215" t="s">
        <v>1160</v>
      </c>
      <c r="J112" s="215" t="s">
        <v>1208</v>
      </c>
      <c r="K112" s="316" t="s">
        <v>1162</v>
      </c>
      <c r="L112" s="215" t="s">
        <v>1163</v>
      </c>
      <c r="M112" s="215" t="s">
        <v>1164</v>
      </c>
      <c r="N112" s="215" t="s">
        <v>1209</v>
      </c>
      <c r="P112" s="215" t="s">
        <v>1165</v>
      </c>
      <c r="R112" s="215" t="s">
        <v>1048</v>
      </c>
      <c r="S112" s="316" t="s">
        <v>1049</v>
      </c>
      <c r="U112" s="215" t="s">
        <v>1167</v>
      </c>
      <c r="W112" s="316" t="s">
        <v>1210</v>
      </c>
      <c r="X112" s="215" t="s">
        <v>1033</v>
      </c>
      <c r="Y112" s="215" t="s">
        <v>1211</v>
      </c>
      <c r="Z112" s="215" t="s">
        <v>1036</v>
      </c>
      <c r="AB112" s="316" t="s">
        <v>1212</v>
      </c>
      <c r="AG112" s="215" t="s">
        <v>1213</v>
      </c>
      <c r="AL112" s="215" t="s">
        <v>1214</v>
      </c>
      <c r="AM112" s="215" t="s">
        <v>1173</v>
      </c>
      <c r="AO112" s="215" t="s">
        <v>1174</v>
      </c>
      <c r="AP112" s="215" t="s">
        <v>1144</v>
      </c>
      <c r="AQ112" s="316" t="s">
        <v>1145</v>
      </c>
      <c r="AR112" s="215" t="s">
        <v>1175</v>
      </c>
      <c r="AS112" s="316"/>
      <c r="AT112" s="215" t="s">
        <v>1215</v>
      </c>
      <c r="AW112" s="316" t="s">
        <v>1147</v>
      </c>
      <c r="BA112" s="215" t="s">
        <v>1177</v>
      </c>
      <c r="BG112" s="215" t="s">
        <v>1216</v>
      </c>
      <c r="BI112" s="229">
        <f>COUNTIFS(B112:BH112,"Yes*")</f>
        <v>7</v>
      </c>
      <c r="BJ112" s="228"/>
      <c r="BK112" s="316"/>
      <c r="BL112" s="316"/>
      <c r="BM112" s="316"/>
      <c r="BN112" s="316"/>
    </row>
    <row r="113" spans="1:66" s="215" customFormat="1" x14ac:dyDescent="0.25">
      <c r="A113" s="283" t="s">
        <v>25</v>
      </c>
      <c r="K113" s="316"/>
      <c r="S113" s="316"/>
      <c r="W113" s="316"/>
      <c r="AB113" s="316"/>
      <c r="AQ113" s="316"/>
      <c r="AS113" s="316"/>
      <c r="AW113" s="316"/>
      <c r="BI113" s="229">
        <f>COUNTIFS(B112:BH112,"No*")</f>
        <v>21</v>
      </c>
      <c r="BJ113" s="228"/>
      <c r="BK113" s="316"/>
      <c r="BL113" s="316"/>
      <c r="BM113" s="316"/>
      <c r="BN113" s="316"/>
    </row>
    <row r="114" spans="1:66" x14ac:dyDescent="0.25">
      <c r="A114" s="9"/>
    </row>
    <row r="115" spans="1:66" x14ac:dyDescent="0.25">
      <c r="A115" s="9"/>
    </row>
    <row r="116" spans="1:66" x14ac:dyDescent="0.25">
      <c r="A116" s="9"/>
    </row>
    <row r="117" spans="1:66" x14ac:dyDescent="0.25">
      <c r="A117" s="9"/>
    </row>
    <row r="118" spans="1:66" x14ac:dyDescent="0.25">
      <c r="A118" s="9"/>
    </row>
  </sheetData>
  <mergeCells count="11">
    <mergeCell ref="C3:E3"/>
    <mergeCell ref="O3:Q3"/>
    <mergeCell ref="AC3:AK3"/>
    <mergeCell ref="AX3:BD3"/>
    <mergeCell ref="BE3:BH3"/>
    <mergeCell ref="I3:J3"/>
    <mergeCell ref="AA3:AB3"/>
    <mergeCell ref="AM3:AN3"/>
    <mergeCell ref="AR3:AS3"/>
    <mergeCell ref="AV3:AW3"/>
    <mergeCell ref="AT3:AU3"/>
  </mergeCell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L17"/>
  <sheetViews>
    <sheetView workbookViewId="0">
      <pane xSplit="1" ySplit="5" topLeftCell="W6" activePane="bottomRight" state="frozen"/>
      <selection pane="topRight" activeCell="B1" sqref="B1"/>
      <selection pane="bottomLeft" activeCell="A6" sqref="A6"/>
      <selection pane="bottomRight" activeCell="AJ15" sqref="AJ15"/>
    </sheetView>
  </sheetViews>
  <sheetFormatPr defaultRowHeight="15" x14ac:dyDescent="0.25"/>
  <cols>
    <col min="1" max="1" width="17" style="38" customWidth="1"/>
    <col min="2" max="6" width="9.140625" style="38"/>
    <col min="7" max="7" width="12.5703125" style="38" customWidth="1"/>
    <col min="8" max="8" width="9.140625" style="11"/>
    <col min="9" max="13" width="9.140625" style="38"/>
    <col min="14" max="14" width="9.140625" style="11"/>
    <col min="15" max="15" width="9.140625" style="38"/>
    <col min="16" max="16" width="9.140625" style="11"/>
    <col min="17" max="20" width="9.140625" style="38"/>
    <col min="21" max="21" width="11.7109375" style="38" customWidth="1"/>
    <col min="22" max="25" width="9.140625" style="38"/>
    <col min="26" max="26" width="9.140625" style="11"/>
    <col min="27" max="29" width="9.140625" style="38"/>
    <col min="30" max="30" width="12.42578125" style="38" customWidth="1"/>
    <col min="31" max="32" width="9.140625" style="38"/>
    <col min="33" max="36" width="9.140625" style="11"/>
    <col min="37" max="16384" width="9.140625" style="38"/>
  </cols>
  <sheetData>
    <row r="4" spans="1:38" ht="15.75" thickBot="1" x14ac:dyDescent="0.3"/>
    <row r="5" spans="1:38" ht="30" x14ac:dyDescent="0.25">
      <c r="B5" s="241" t="s">
        <v>82</v>
      </c>
      <c r="C5" s="241" t="s">
        <v>138</v>
      </c>
      <c r="D5" s="242" t="s">
        <v>621</v>
      </c>
      <c r="E5" s="242" t="s">
        <v>622</v>
      </c>
      <c r="F5" s="242" t="s">
        <v>181</v>
      </c>
      <c r="G5" s="241" t="s">
        <v>630</v>
      </c>
      <c r="H5" s="243" t="s">
        <v>623</v>
      </c>
      <c r="I5" s="242" t="s">
        <v>202</v>
      </c>
      <c r="J5" s="242" t="s">
        <v>180</v>
      </c>
      <c r="K5" s="242" t="s">
        <v>101</v>
      </c>
      <c r="L5" s="241" t="s">
        <v>294</v>
      </c>
      <c r="M5" s="242" t="s">
        <v>624</v>
      </c>
      <c r="N5" s="243" t="s">
        <v>625</v>
      </c>
      <c r="O5" s="242" t="s">
        <v>183</v>
      </c>
      <c r="P5" s="243" t="s">
        <v>626</v>
      </c>
      <c r="Q5" s="242" t="s">
        <v>627</v>
      </c>
      <c r="R5" s="242" t="s">
        <v>108</v>
      </c>
      <c r="S5" s="242" t="s">
        <v>628</v>
      </c>
      <c r="T5" s="241" t="s">
        <v>292</v>
      </c>
      <c r="U5" s="244" t="s">
        <v>631</v>
      </c>
      <c r="V5" s="242" t="s">
        <v>159</v>
      </c>
      <c r="W5" s="241" t="s">
        <v>216</v>
      </c>
      <c r="X5" s="242" t="s">
        <v>629</v>
      </c>
      <c r="Y5" s="242" t="s">
        <v>217</v>
      </c>
      <c r="Z5" s="243" t="s">
        <v>182</v>
      </c>
      <c r="AA5" s="241" t="s">
        <v>293</v>
      </c>
      <c r="AB5" s="241" t="s">
        <v>607</v>
      </c>
      <c r="AC5" s="241" t="s">
        <v>605</v>
      </c>
      <c r="AD5" s="241" t="s">
        <v>119</v>
      </c>
      <c r="AE5" s="241" t="s">
        <v>606</v>
      </c>
      <c r="AF5" s="229" t="s">
        <v>1056</v>
      </c>
      <c r="AG5" s="230" t="s">
        <v>1057</v>
      </c>
      <c r="AH5" s="187" t="s">
        <v>203</v>
      </c>
      <c r="AI5" s="187" t="s">
        <v>95</v>
      </c>
      <c r="AJ5" s="187" t="s">
        <v>608</v>
      </c>
      <c r="AK5" s="188" t="s">
        <v>179</v>
      </c>
      <c r="AL5" s="188" t="s">
        <v>1023</v>
      </c>
    </row>
    <row r="6" spans="1:38" ht="15" customHeight="1" thickBot="1" x14ac:dyDescent="0.3">
      <c r="A6" s="31" t="s">
        <v>19</v>
      </c>
      <c r="B6" s="49">
        <v>1</v>
      </c>
      <c r="C6" s="247">
        <v>1</v>
      </c>
      <c r="D6" s="83"/>
      <c r="E6" s="83"/>
      <c r="F6" s="83"/>
      <c r="G6" s="249">
        <v>1</v>
      </c>
      <c r="H6" s="130"/>
      <c r="I6" s="245">
        <v>1</v>
      </c>
      <c r="J6" s="65"/>
      <c r="K6" s="65"/>
      <c r="L6" s="253">
        <v>0.75</v>
      </c>
      <c r="M6" s="247">
        <v>1</v>
      </c>
      <c r="N6" s="251">
        <v>1</v>
      </c>
      <c r="O6" s="255">
        <v>1</v>
      </c>
      <c r="P6" s="130">
        <v>0.8</v>
      </c>
      <c r="Q6" s="104">
        <v>1</v>
      </c>
      <c r="R6" s="65"/>
      <c r="S6" s="247">
        <v>1</v>
      </c>
      <c r="T6" s="249">
        <v>1</v>
      </c>
      <c r="U6" s="249">
        <v>1</v>
      </c>
      <c r="V6" s="83"/>
      <c r="W6" s="49">
        <v>1</v>
      </c>
      <c r="X6" s="83"/>
      <c r="Y6" s="255">
        <v>1</v>
      </c>
      <c r="Z6" s="130">
        <v>1</v>
      </c>
      <c r="AA6" s="49">
        <v>1</v>
      </c>
      <c r="AB6" s="32">
        <v>0.1</v>
      </c>
      <c r="AC6" s="64"/>
      <c r="AD6" s="253">
        <v>1</v>
      </c>
      <c r="AE6" s="249">
        <v>1</v>
      </c>
      <c r="AF6" s="229"/>
      <c r="AG6" s="230"/>
      <c r="AH6" s="260">
        <v>1</v>
      </c>
      <c r="AI6" s="185">
        <v>1</v>
      </c>
      <c r="AJ6" s="185"/>
      <c r="AK6" s="259">
        <v>1</v>
      </c>
      <c r="AL6" s="227">
        <v>1</v>
      </c>
    </row>
    <row r="7" spans="1:38" ht="15" customHeight="1" thickBot="1" x14ac:dyDescent="0.3">
      <c r="A7" s="31" t="s">
        <v>1091</v>
      </c>
      <c r="C7" s="248">
        <v>3</v>
      </c>
      <c r="D7" s="83"/>
      <c r="E7" s="83"/>
      <c r="F7" s="65"/>
      <c r="G7" s="250">
        <v>3</v>
      </c>
      <c r="H7" s="130"/>
      <c r="I7" s="246">
        <v>4</v>
      </c>
      <c r="J7" s="47"/>
      <c r="K7" s="47"/>
      <c r="L7" s="254">
        <v>4</v>
      </c>
      <c r="M7" s="248">
        <v>3</v>
      </c>
      <c r="N7" s="252">
        <v>3</v>
      </c>
      <c r="O7" s="257"/>
      <c r="P7" s="130"/>
      <c r="Q7" s="106">
        <v>3</v>
      </c>
      <c r="R7" s="65"/>
      <c r="S7" s="247">
        <v>3</v>
      </c>
      <c r="T7" s="249">
        <v>3</v>
      </c>
      <c r="U7" s="250">
        <v>3</v>
      </c>
      <c r="V7" s="47"/>
      <c r="W7" s="49" t="s">
        <v>695</v>
      </c>
      <c r="X7" s="83"/>
      <c r="Y7" s="256"/>
      <c r="Z7" s="130"/>
      <c r="AA7" s="53"/>
      <c r="AB7" s="26">
        <v>0.5</v>
      </c>
      <c r="AC7" s="56"/>
      <c r="AD7" s="253">
        <v>4</v>
      </c>
      <c r="AE7" s="250">
        <v>3</v>
      </c>
      <c r="AF7" s="229"/>
      <c r="AG7" s="230"/>
      <c r="AH7" s="260">
        <v>3</v>
      </c>
      <c r="AI7" s="185"/>
      <c r="AJ7" s="185"/>
      <c r="AK7" s="259"/>
      <c r="AL7" s="222"/>
    </row>
    <row r="8" spans="1:38" ht="15" customHeight="1" x14ac:dyDescent="0.25">
      <c r="A8" s="15" t="s">
        <v>1092</v>
      </c>
      <c r="B8" s="49">
        <v>10</v>
      </c>
      <c r="C8" s="248">
        <v>6</v>
      </c>
      <c r="D8" s="83"/>
      <c r="E8" s="83"/>
      <c r="F8" s="65"/>
      <c r="G8" s="250">
        <v>6</v>
      </c>
      <c r="H8" s="130"/>
      <c r="I8" s="246">
        <v>8</v>
      </c>
      <c r="J8" s="47"/>
      <c r="K8" s="47"/>
      <c r="L8" s="254">
        <v>8</v>
      </c>
      <c r="M8" s="248">
        <v>6</v>
      </c>
      <c r="N8" s="251">
        <v>6</v>
      </c>
      <c r="O8" s="258">
        <v>6</v>
      </c>
      <c r="P8" s="130"/>
      <c r="Q8" s="106">
        <v>6</v>
      </c>
      <c r="R8" s="65"/>
      <c r="S8" s="247">
        <v>6</v>
      </c>
      <c r="T8" s="250">
        <v>6</v>
      </c>
      <c r="U8" s="250">
        <v>6</v>
      </c>
      <c r="V8" s="47"/>
      <c r="W8" s="49" t="s">
        <v>695</v>
      </c>
      <c r="X8" s="83"/>
      <c r="Y8" s="255">
        <v>6</v>
      </c>
      <c r="Z8" s="130"/>
      <c r="AA8" s="53"/>
      <c r="AB8" s="26">
        <v>0.7</v>
      </c>
      <c r="AC8" s="56"/>
      <c r="AD8" s="254">
        <v>8</v>
      </c>
      <c r="AE8" s="250">
        <v>6</v>
      </c>
      <c r="AF8" s="229"/>
      <c r="AG8" s="230"/>
      <c r="AH8" s="260">
        <v>6</v>
      </c>
      <c r="AI8" s="185"/>
      <c r="AJ8" s="185"/>
      <c r="AK8" s="259">
        <v>6</v>
      </c>
      <c r="AL8" s="222"/>
    </row>
    <row r="9" spans="1:38" x14ac:dyDescent="0.25">
      <c r="A9" s="38" t="s">
        <v>1093</v>
      </c>
      <c r="H9" s="11" t="s">
        <v>632</v>
      </c>
      <c r="J9" s="38" t="s">
        <v>632</v>
      </c>
      <c r="K9" s="38" t="s">
        <v>632</v>
      </c>
      <c r="V9" s="38" t="s">
        <v>632</v>
      </c>
      <c r="AC9" s="38" t="s">
        <v>632</v>
      </c>
      <c r="AJ9" s="11" t="s">
        <v>632</v>
      </c>
    </row>
    <row r="12" spans="1:38" ht="30" x14ac:dyDescent="0.25">
      <c r="A12" s="261" t="s">
        <v>1094</v>
      </c>
      <c r="C12" s="38" t="s">
        <v>1046</v>
      </c>
      <c r="E12" s="38" t="s">
        <v>1262</v>
      </c>
      <c r="G12" s="38" t="s">
        <v>1098</v>
      </c>
      <c r="M12" s="38" t="s">
        <v>1103</v>
      </c>
      <c r="N12" s="11" t="s">
        <v>1104</v>
      </c>
      <c r="Q12" s="38" t="s">
        <v>1033</v>
      </c>
      <c r="S12" s="38" t="s">
        <v>1036</v>
      </c>
      <c r="T12" s="38" t="s">
        <v>1035</v>
      </c>
      <c r="U12" s="38" t="s">
        <v>1106</v>
      </c>
      <c r="AE12" s="38" t="s">
        <v>1045</v>
      </c>
      <c r="AF12" s="38">
        <f>COUNTIFS(B12:AE12,"Yes*")</f>
        <v>10</v>
      </c>
      <c r="AH12" s="11" t="s">
        <v>1051</v>
      </c>
    </row>
    <row r="13" spans="1:38" ht="30" x14ac:dyDescent="0.25">
      <c r="A13" s="261" t="s">
        <v>1096</v>
      </c>
      <c r="N13" s="38"/>
      <c r="O13" s="38" t="s">
        <v>1105</v>
      </c>
      <c r="Y13" s="38" t="s">
        <v>1039</v>
      </c>
      <c r="AF13" s="38">
        <f t="shared" ref="AF13:AF16" si="0">COUNTIFS(B13:AE13,"Yes*")</f>
        <v>2</v>
      </c>
      <c r="AJ13" s="11" t="s">
        <v>1054</v>
      </c>
    </row>
    <row r="14" spans="1:38" x14ac:dyDescent="0.25">
      <c r="A14" s="261" t="s">
        <v>1095</v>
      </c>
      <c r="I14" s="38" t="s">
        <v>1101</v>
      </c>
      <c r="L14" s="38" t="s">
        <v>1102</v>
      </c>
      <c r="AD14" s="38" t="s">
        <v>1044</v>
      </c>
      <c r="AF14" s="38">
        <f t="shared" si="0"/>
        <v>3</v>
      </c>
    </row>
    <row r="15" spans="1:38" ht="30" x14ac:dyDescent="0.25">
      <c r="A15" s="261" t="s">
        <v>1099</v>
      </c>
      <c r="B15" s="38" t="s">
        <v>1100</v>
      </c>
      <c r="W15" s="38" t="s">
        <v>1038</v>
      </c>
      <c r="Z15" s="11" t="s">
        <v>1042</v>
      </c>
      <c r="AA15" s="38" t="s">
        <v>1041</v>
      </c>
      <c r="AF15" s="38">
        <f t="shared" si="0"/>
        <v>4</v>
      </c>
      <c r="AI15" s="11" t="s">
        <v>1052</v>
      </c>
      <c r="AL15" s="38" t="s">
        <v>1055</v>
      </c>
    </row>
    <row r="16" spans="1:38" ht="30" x14ac:dyDescent="0.25">
      <c r="A16" s="261" t="s">
        <v>1097</v>
      </c>
      <c r="P16" s="11" t="s">
        <v>1034</v>
      </c>
      <c r="R16" s="38" t="s">
        <v>1032</v>
      </c>
      <c r="V16" s="38" t="s">
        <v>1107</v>
      </c>
      <c r="AB16" s="38" t="s">
        <v>1040</v>
      </c>
      <c r="AC16" s="38" t="s">
        <v>1043</v>
      </c>
      <c r="AF16" s="38">
        <f t="shared" si="0"/>
        <v>5</v>
      </c>
    </row>
    <row r="17" spans="32:32" x14ac:dyDescent="0.25">
      <c r="AF17" s="38">
        <f>SUM(AF12:AF16)</f>
        <v>24</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12"/>
  <sheetViews>
    <sheetView tabSelected="1" topLeftCell="A102" zoomScale="85" zoomScaleNormal="85" workbookViewId="0">
      <selection activeCell="D102" activeCellId="1" sqref="A93:B102 D93:D102"/>
    </sheetView>
  </sheetViews>
  <sheetFormatPr defaultRowHeight="15" x14ac:dyDescent="0.25"/>
  <cols>
    <col min="1" max="1" width="39.5703125" style="292" customWidth="1"/>
    <col min="2" max="2" width="14" style="289" customWidth="1"/>
    <col min="3" max="3" width="17.140625" style="38" customWidth="1"/>
    <col min="4" max="4" width="10.85546875" style="291" customWidth="1"/>
    <col min="5" max="5" width="16.85546875" style="15" customWidth="1"/>
  </cols>
  <sheetData>
    <row r="4" spans="1:5" ht="30" x14ac:dyDescent="0.25">
      <c r="B4" s="363" t="s">
        <v>1153</v>
      </c>
      <c r="C4" s="38" t="s">
        <v>1157</v>
      </c>
      <c r="D4" s="291" t="s">
        <v>1057</v>
      </c>
      <c r="E4" s="15" t="s">
        <v>1157</v>
      </c>
    </row>
    <row r="5" spans="1:5" ht="30" x14ac:dyDescent="0.25">
      <c r="A5" s="293" t="s">
        <v>327</v>
      </c>
    </row>
    <row r="6" spans="1:5" ht="25.5" x14ac:dyDescent="0.25">
      <c r="A6" s="294" t="s">
        <v>335</v>
      </c>
    </row>
    <row r="7" spans="1:5" ht="165" x14ac:dyDescent="0.25">
      <c r="A7" s="299" t="s">
        <v>8</v>
      </c>
      <c r="B7" s="289">
        <f>'country report'!BI13</f>
        <v>11</v>
      </c>
      <c r="C7" s="11" t="s">
        <v>1154</v>
      </c>
      <c r="D7" s="291">
        <f>'country report'!BJ13</f>
        <v>2</v>
      </c>
      <c r="E7" s="1" t="s">
        <v>1231</v>
      </c>
    </row>
    <row r="8" spans="1:5" ht="39.75" customHeight="1" x14ac:dyDescent="0.25">
      <c r="A8" s="299" t="s">
        <v>9</v>
      </c>
      <c r="B8" s="289">
        <f>'country report'!BI14</f>
        <v>1</v>
      </c>
      <c r="C8" s="365" t="s">
        <v>1280</v>
      </c>
      <c r="D8" s="291">
        <f>'country report'!BJ14</f>
        <v>0</v>
      </c>
    </row>
    <row r="9" spans="1:5" ht="105" x14ac:dyDescent="0.25">
      <c r="A9" s="299" t="s">
        <v>1026</v>
      </c>
      <c r="B9" s="289">
        <f>'country report'!BI15</f>
        <v>6</v>
      </c>
      <c r="C9" s="11" t="s">
        <v>1156</v>
      </c>
      <c r="D9" s="291">
        <f>'country report'!BJ15</f>
        <v>1</v>
      </c>
      <c r="E9" s="1" t="s">
        <v>1023</v>
      </c>
    </row>
    <row r="10" spans="1:5" ht="165.75" thickBot="1" x14ac:dyDescent="0.3">
      <c r="A10" s="299" t="s">
        <v>10</v>
      </c>
      <c r="B10" s="289">
        <f>'country report'!BI16</f>
        <v>11</v>
      </c>
      <c r="C10" s="365" t="s">
        <v>1286</v>
      </c>
      <c r="D10" s="291">
        <f>'country report'!BJ16</f>
        <v>2</v>
      </c>
      <c r="E10" s="1" t="s">
        <v>1232</v>
      </c>
    </row>
    <row r="11" spans="1:5" ht="30" x14ac:dyDescent="0.25">
      <c r="A11" s="298" t="s">
        <v>11</v>
      </c>
    </row>
    <row r="12" spans="1:5" ht="135" x14ac:dyDescent="0.25">
      <c r="A12" s="357" t="s">
        <v>1224</v>
      </c>
      <c r="B12" s="289">
        <f>'country report'!BI11</f>
        <v>8</v>
      </c>
      <c r="C12" s="11" t="s">
        <v>1226</v>
      </c>
      <c r="D12" s="291">
        <f>'country report'!BJ11</f>
        <v>3</v>
      </c>
      <c r="E12" s="1" t="s">
        <v>1229</v>
      </c>
    </row>
    <row r="13" spans="1:5" ht="285.75" thickBot="1" x14ac:dyDescent="0.3">
      <c r="A13" s="357" t="s">
        <v>1223</v>
      </c>
      <c r="B13" s="289">
        <f>'country report'!BI12</f>
        <v>18</v>
      </c>
      <c r="C13" s="11" t="s">
        <v>1225</v>
      </c>
      <c r="D13" s="291">
        <f>'country report'!BJ12</f>
        <v>2</v>
      </c>
      <c r="E13" s="1" t="s">
        <v>1230</v>
      </c>
    </row>
    <row r="14" spans="1:5" ht="24" x14ac:dyDescent="0.25">
      <c r="A14" s="300" t="s">
        <v>17</v>
      </c>
    </row>
    <row r="15" spans="1:5" x14ac:dyDescent="0.25">
      <c r="A15" s="301" t="s">
        <v>970</v>
      </c>
      <c r="B15" s="290">
        <f>'country report'!BI21</f>
        <v>197.75</v>
      </c>
      <c r="C15" s="288"/>
      <c r="D15" s="291">
        <f>'country report'!BJ21</f>
        <v>250</v>
      </c>
    </row>
    <row r="16" spans="1:5" x14ac:dyDescent="0.25">
      <c r="A16" s="301" t="s">
        <v>971</v>
      </c>
      <c r="B16" s="290">
        <f>'country report'!BI22</f>
        <v>43.119047619047613</v>
      </c>
      <c r="C16" s="288"/>
      <c r="D16" s="291">
        <f>'country report'!BJ22</f>
        <v>66</v>
      </c>
    </row>
    <row r="17" spans="1:5" x14ac:dyDescent="0.25">
      <c r="A17" s="301" t="s">
        <v>1065</v>
      </c>
      <c r="D17" s="291">
        <f>'country report'!BJ23</f>
        <v>0</v>
      </c>
    </row>
    <row r="18" spans="1:5" x14ac:dyDescent="0.25">
      <c r="A18" s="301" t="s">
        <v>1062</v>
      </c>
      <c r="B18" s="289">
        <f>'country report'!BI24</f>
        <v>0</v>
      </c>
      <c r="D18" s="291">
        <f>'country report'!BJ24</f>
        <v>1</v>
      </c>
      <c r="E18" s="15" t="s">
        <v>1233</v>
      </c>
    </row>
    <row r="19" spans="1:5" ht="120" x14ac:dyDescent="0.25">
      <c r="A19" s="301" t="s">
        <v>13</v>
      </c>
      <c r="B19" s="289">
        <f>'country report'!BI25</f>
        <v>7</v>
      </c>
      <c r="C19" s="364" t="s">
        <v>1269</v>
      </c>
      <c r="D19" s="291">
        <f>'country report'!BJ25</f>
        <v>1</v>
      </c>
      <c r="E19" s="15" t="s">
        <v>1023</v>
      </c>
    </row>
    <row r="20" spans="1:5" x14ac:dyDescent="0.25">
      <c r="A20" s="301" t="s">
        <v>14</v>
      </c>
      <c r="B20" s="289">
        <f>'country report'!BI26</f>
        <v>1</v>
      </c>
      <c r="C20" s="38" t="s">
        <v>216</v>
      </c>
      <c r="D20" s="291">
        <f>'country report'!BJ26</f>
        <v>0</v>
      </c>
    </row>
    <row r="21" spans="1:5" ht="165" x14ac:dyDescent="0.25">
      <c r="A21" s="301" t="s">
        <v>15</v>
      </c>
      <c r="B21" s="289">
        <f>'country report'!BI27</f>
        <v>10</v>
      </c>
      <c r="C21" s="11" t="s">
        <v>1158</v>
      </c>
      <c r="D21" s="291">
        <f>'country report'!BJ27</f>
        <v>3</v>
      </c>
      <c r="E21" s="1" t="s">
        <v>1234</v>
      </c>
    </row>
    <row r="22" spans="1:5" ht="60" x14ac:dyDescent="0.25">
      <c r="A22" s="301" t="s">
        <v>16</v>
      </c>
      <c r="B22" s="289">
        <f>'country report'!BI28</f>
        <v>3</v>
      </c>
      <c r="C22" s="11" t="s">
        <v>1159</v>
      </c>
    </row>
    <row r="23" spans="1:5" x14ac:dyDescent="0.25">
      <c r="A23" s="301" t="s">
        <v>983</v>
      </c>
      <c r="B23" s="289">
        <f>'country report'!BI29</f>
        <v>1</v>
      </c>
      <c r="C23" s="11" t="s">
        <v>293</v>
      </c>
    </row>
    <row r="24" spans="1:5" ht="105" x14ac:dyDescent="0.25">
      <c r="A24" s="301" t="s">
        <v>1005</v>
      </c>
      <c r="B24" s="289">
        <f>'country report'!BI30</f>
        <v>6</v>
      </c>
      <c r="C24" s="11" t="s">
        <v>1288</v>
      </c>
    </row>
    <row r="25" spans="1:5" ht="51" x14ac:dyDescent="0.25">
      <c r="A25" s="294" t="s">
        <v>338</v>
      </c>
    </row>
    <row r="26" spans="1:5" ht="165" x14ac:dyDescent="0.25">
      <c r="A26" s="261" t="s">
        <v>1094</v>
      </c>
      <c r="B26" s="289">
        <v>10</v>
      </c>
      <c r="C26" s="364" t="s">
        <v>1270</v>
      </c>
      <c r="D26" s="291">
        <v>1</v>
      </c>
      <c r="E26" s="15" t="s">
        <v>203</v>
      </c>
    </row>
    <row r="27" spans="1:5" ht="45" x14ac:dyDescent="0.25">
      <c r="A27" s="261" t="s">
        <v>1096</v>
      </c>
      <c r="B27" s="289">
        <v>2</v>
      </c>
      <c r="C27" s="11" t="s">
        <v>1250</v>
      </c>
      <c r="D27" s="291">
        <v>1</v>
      </c>
      <c r="E27" s="15" t="s">
        <v>179</v>
      </c>
    </row>
    <row r="28" spans="1:5" ht="60" x14ac:dyDescent="0.25">
      <c r="A28" s="261" t="s">
        <v>1095</v>
      </c>
      <c r="B28" s="289">
        <v>3</v>
      </c>
      <c r="C28" s="11" t="s">
        <v>1251</v>
      </c>
    </row>
    <row r="29" spans="1:5" ht="90" x14ac:dyDescent="0.25">
      <c r="A29" s="261" t="s">
        <v>1099</v>
      </c>
      <c r="B29" s="289">
        <v>4</v>
      </c>
      <c r="C29" s="11" t="s">
        <v>1252</v>
      </c>
      <c r="D29" s="291">
        <v>2</v>
      </c>
      <c r="E29" s="1" t="s">
        <v>1287</v>
      </c>
    </row>
    <row r="30" spans="1:5" ht="90" x14ac:dyDescent="0.25">
      <c r="A30" s="261" t="s">
        <v>1097</v>
      </c>
      <c r="B30" s="289">
        <v>5</v>
      </c>
      <c r="C30" s="11" t="s">
        <v>1253</v>
      </c>
    </row>
    <row r="31" spans="1:5" x14ac:dyDescent="0.25">
      <c r="A31" s="301"/>
    </row>
    <row r="32" spans="1:5" x14ac:dyDescent="0.25">
      <c r="A32" s="301"/>
    </row>
    <row r="33" spans="1:5" ht="38.25" x14ac:dyDescent="0.25">
      <c r="A33" s="294" t="s">
        <v>343</v>
      </c>
    </row>
    <row r="34" spans="1:5" ht="15.75" thickBot="1" x14ac:dyDescent="0.3">
      <c r="A34" s="295"/>
    </row>
    <row r="35" spans="1:5" ht="48" x14ac:dyDescent="0.25">
      <c r="A35" s="300" t="s">
        <v>26</v>
      </c>
    </row>
    <row r="36" spans="1:5" ht="165" x14ac:dyDescent="0.25">
      <c r="A36" s="301" t="s">
        <v>24</v>
      </c>
      <c r="B36" s="289">
        <f>'country report'!BI42</f>
        <v>10</v>
      </c>
      <c r="C36" s="365" t="s">
        <v>1282</v>
      </c>
      <c r="D36" s="291">
        <f>'country report'!BJ42</f>
        <v>2</v>
      </c>
      <c r="E36" s="1" t="s">
        <v>1235</v>
      </c>
    </row>
    <row r="37" spans="1:5" ht="300" x14ac:dyDescent="0.25">
      <c r="A37" s="301" t="s">
        <v>25</v>
      </c>
      <c r="B37" s="289">
        <f>'country report'!BI43</f>
        <v>19</v>
      </c>
      <c r="C37" s="365" t="s">
        <v>1283</v>
      </c>
      <c r="D37" s="291">
        <f>'country report'!BJ43</f>
        <v>3</v>
      </c>
      <c r="E37" s="1" t="s">
        <v>1236</v>
      </c>
    </row>
    <row r="38" spans="1:5" ht="38.25" x14ac:dyDescent="0.25">
      <c r="A38" s="294" t="s">
        <v>344</v>
      </c>
    </row>
    <row r="39" spans="1:5" x14ac:dyDescent="0.25">
      <c r="A39" s="178"/>
    </row>
    <row r="41" spans="1:5" x14ac:dyDescent="0.25">
      <c r="A41" s="296"/>
    </row>
    <row r="42" spans="1:5" x14ac:dyDescent="0.25">
      <c r="A42" s="296"/>
    </row>
    <row r="43" spans="1:5" x14ac:dyDescent="0.25">
      <c r="A43" s="297" t="s">
        <v>34</v>
      </c>
    </row>
    <row r="44" spans="1:5" ht="225" x14ac:dyDescent="0.25">
      <c r="A44" s="302" t="s">
        <v>28</v>
      </c>
      <c r="B44" s="289">
        <f>'country report'!BI50</f>
        <v>13</v>
      </c>
      <c r="C44" s="365" t="s">
        <v>1284</v>
      </c>
      <c r="D44" s="291">
        <f>'country report'!BJ50</f>
        <v>3</v>
      </c>
      <c r="E44" s="1" t="s">
        <v>1237</v>
      </c>
    </row>
    <row r="45" spans="1:5" ht="120" x14ac:dyDescent="0.25">
      <c r="A45" s="302" t="s">
        <v>29</v>
      </c>
      <c r="B45" s="289">
        <f>'country report'!BI51</f>
        <v>7</v>
      </c>
      <c r="C45" s="11" t="s">
        <v>1185</v>
      </c>
      <c r="D45" s="291">
        <f>'country report'!BJ51</f>
        <v>2</v>
      </c>
      <c r="E45" s="1" t="s">
        <v>1238</v>
      </c>
    </row>
    <row r="46" spans="1:5" ht="165" x14ac:dyDescent="0.25">
      <c r="A46" s="302" t="s">
        <v>30</v>
      </c>
      <c r="B46" s="289">
        <f>'country report'!BI52</f>
        <v>10</v>
      </c>
      <c r="C46" s="11" t="s">
        <v>1186</v>
      </c>
      <c r="D46" s="291">
        <f>'country report'!BJ52</f>
        <v>1</v>
      </c>
      <c r="E46" s="15" t="s">
        <v>1023</v>
      </c>
    </row>
    <row r="47" spans="1:5" ht="45" x14ac:dyDescent="0.25">
      <c r="A47" s="302" t="s">
        <v>31</v>
      </c>
      <c r="B47" s="289">
        <f>'country report'!BI53</f>
        <v>2</v>
      </c>
      <c r="C47" s="11" t="s">
        <v>1187</v>
      </c>
    </row>
    <row r="48" spans="1:5" x14ac:dyDescent="0.25">
      <c r="A48" s="302" t="s">
        <v>32</v>
      </c>
      <c r="B48" s="289">
        <f>'country report'!BI54</f>
        <v>0</v>
      </c>
    </row>
    <row r="49" spans="1:5" x14ac:dyDescent="0.25">
      <c r="A49" s="302" t="s">
        <v>33</v>
      </c>
      <c r="B49" s="289">
        <f>'country report'!BI55</f>
        <v>1</v>
      </c>
      <c r="C49" s="11" t="s">
        <v>159</v>
      </c>
    </row>
    <row r="50" spans="1:5" ht="25.5" x14ac:dyDescent="0.25">
      <c r="A50" s="294" t="s">
        <v>346</v>
      </c>
    </row>
    <row r="51" spans="1:5" x14ac:dyDescent="0.25">
      <c r="A51" s="295"/>
    </row>
    <row r="52" spans="1:5" x14ac:dyDescent="0.25">
      <c r="A52" s="295"/>
    </row>
    <row r="53" spans="1:5" x14ac:dyDescent="0.25">
      <c r="A53" s="296"/>
    </row>
    <row r="54" spans="1:5" x14ac:dyDescent="0.25">
      <c r="A54" s="296"/>
    </row>
    <row r="55" spans="1:5" x14ac:dyDescent="0.25">
      <c r="A55" s="296"/>
    </row>
    <row r="56" spans="1:5" x14ac:dyDescent="0.25">
      <c r="A56" s="296"/>
    </row>
    <row r="57" spans="1:5" x14ac:dyDescent="0.25">
      <c r="A57" s="297" t="s">
        <v>34</v>
      </c>
    </row>
    <row r="58" spans="1:5" ht="105" x14ac:dyDescent="0.25">
      <c r="A58" s="302" t="s">
        <v>37</v>
      </c>
      <c r="B58" s="289">
        <f>'country report'!BI64</f>
        <v>6</v>
      </c>
      <c r="C58" s="11" t="s">
        <v>1188</v>
      </c>
      <c r="D58" s="291">
        <f>'country report'!BJ64</f>
        <v>2</v>
      </c>
      <c r="E58" s="1" t="s">
        <v>1231</v>
      </c>
    </row>
    <row r="59" spans="1:5" ht="210" x14ac:dyDescent="0.25">
      <c r="A59" s="302" t="s">
        <v>38</v>
      </c>
      <c r="B59" s="289">
        <f>'country report'!BI65</f>
        <v>13</v>
      </c>
      <c r="C59" s="11" t="s">
        <v>1189</v>
      </c>
      <c r="D59" s="291">
        <f>'country report'!BJ65</f>
        <v>1</v>
      </c>
      <c r="E59" s="15" t="s">
        <v>95</v>
      </c>
    </row>
    <row r="60" spans="1:5" ht="105" x14ac:dyDescent="0.25">
      <c r="A60" s="302" t="s">
        <v>39</v>
      </c>
      <c r="B60" s="289">
        <f>'country report'!BI66</f>
        <v>6</v>
      </c>
      <c r="C60" s="364" t="s">
        <v>1271</v>
      </c>
      <c r="D60" s="291">
        <f>'country report'!BJ66</f>
        <v>3</v>
      </c>
      <c r="E60" s="1" t="s">
        <v>1239</v>
      </c>
    </row>
    <row r="61" spans="1:5" ht="45" x14ac:dyDescent="0.25">
      <c r="A61" s="302" t="s">
        <v>40</v>
      </c>
      <c r="B61" s="289">
        <f>'country report'!BI67</f>
        <v>2</v>
      </c>
      <c r="C61" s="11" t="s">
        <v>1190</v>
      </c>
    </row>
    <row r="62" spans="1:5" ht="45" x14ac:dyDescent="0.25">
      <c r="A62" s="302" t="s">
        <v>41</v>
      </c>
      <c r="B62" s="289">
        <f>'country report'!BI68</f>
        <v>2</v>
      </c>
      <c r="C62" s="11" t="s">
        <v>1191</v>
      </c>
    </row>
    <row r="63" spans="1:5" x14ac:dyDescent="0.25">
      <c r="A63" s="302" t="s">
        <v>42</v>
      </c>
      <c r="B63" s="289">
        <f>'country report'!BI69</f>
        <v>1</v>
      </c>
      <c r="C63" s="11" t="s">
        <v>108</v>
      </c>
    </row>
    <row r="64" spans="1:5" x14ac:dyDescent="0.25">
      <c r="A64" s="302" t="s">
        <v>43</v>
      </c>
      <c r="B64" s="289">
        <f>'country report'!BI70</f>
        <v>1</v>
      </c>
      <c r="C64" s="11" t="s">
        <v>138</v>
      </c>
    </row>
    <row r="65" spans="1:5" ht="75" x14ac:dyDescent="0.25">
      <c r="A65" s="302" t="s">
        <v>44</v>
      </c>
      <c r="B65" s="289">
        <f>'country report'!BI71</f>
        <v>4</v>
      </c>
      <c r="C65" s="11" t="s">
        <v>1192</v>
      </c>
    </row>
    <row r="66" spans="1:5" ht="45" x14ac:dyDescent="0.25">
      <c r="A66" s="302" t="s">
        <v>33</v>
      </c>
      <c r="B66" s="289">
        <f>'country report'!BI72</f>
        <v>2</v>
      </c>
      <c r="C66" s="11" t="s">
        <v>1193</v>
      </c>
    </row>
    <row r="67" spans="1:5" ht="25.5" x14ac:dyDescent="0.25">
      <c r="A67" s="294" t="s">
        <v>348</v>
      </c>
    </row>
    <row r="68" spans="1:5" x14ac:dyDescent="0.25">
      <c r="A68" s="295"/>
    </row>
    <row r="69" spans="1:5" x14ac:dyDescent="0.25">
      <c r="A69" s="295"/>
    </row>
    <row r="70" spans="1:5" x14ac:dyDescent="0.25">
      <c r="A70" s="295"/>
    </row>
    <row r="71" spans="1:5" x14ac:dyDescent="0.25">
      <c r="A71" s="295"/>
    </row>
    <row r="72" spans="1:5" x14ac:dyDescent="0.25">
      <c r="A72" s="296"/>
    </row>
    <row r="73" spans="1:5" x14ac:dyDescent="0.25">
      <c r="A73" s="296"/>
    </row>
    <row r="74" spans="1:5" x14ac:dyDescent="0.25">
      <c r="A74" s="297" t="s">
        <v>52</v>
      </c>
    </row>
    <row r="75" spans="1:5" ht="375" x14ac:dyDescent="0.25">
      <c r="A75" s="302" t="s">
        <v>46</v>
      </c>
      <c r="B75" s="289">
        <f>'country report'!BI81</f>
        <v>24</v>
      </c>
      <c r="C75" s="364" t="s">
        <v>1272</v>
      </c>
      <c r="D75" s="291">
        <f>'country report'!BJ81</f>
        <v>5</v>
      </c>
      <c r="E75" s="1" t="s">
        <v>1240</v>
      </c>
    </row>
    <row r="76" spans="1:5" ht="210" x14ac:dyDescent="0.25">
      <c r="A76" s="302" t="s">
        <v>47</v>
      </c>
      <c r="B76" s="289">
        <f>'country report'!BI82</f>
        <v>13</v>
      </c>
      <c r="C76" s="11" t="s">
        <v>1196</v>
      </c>
      <c r="D76" s="291">
        <f>'country report'!BJ82</f>
        <v>1</v>
      </c>
      <c r="E76" s="15" t="s">
        <v>1023</v>
      </c>
    </row>
    <row r="77" spans="1:5" ht="135" x14ac:dyDescent="0.25">
      <c r="A77" s="302" t="s">
        <v>48</v>
      </c>
      <c r="B77" s="289">
        <f>'country report'!BI83</f>
        <v>7</v>
      </c>
      <c r="C77" s="365" t="s">
        <v>1285</v>
      </c>
      <c r="D77" s="291">
        <f>'country report'!BJ83</f>
        <v>2</v>
      </c>
      <c r="E77" s="1" t="s">
        <v>1235</v>
      </c>
    </row>
    <row r="78" spans="1:5" ht="180" x14ac:dyDescent="0.25">
      <c r="A78" s="302" t="s">
        <v>49</v>
      </c>
      <c r="B78" s="289">
        <f>'country report'!BI84</f>
        <v>10</v>
      </c>
      <c r="C78" s="11" t="s">
        <v>1197</v>
      </c>
      <c r="D78" s="291">
        <f>'country report'!BJ84</f>
        <v>3</v>
      </c>
      <c r="E78" s="1" t="s">
        <v>1241</v>
      </c>
    </row>
    <row r="79" spans="1:5" ht="60" x14ac:dyDescent="0.25">
      <c r="A79" s="302" t="s">
        <v>50</v>
      </c>
      <c r="B79" s="289">
        <f>'country report'!BI85</f>
        <v>3</v>
      </c>
      <c r="C79" s="11" t="s">
        <v>1198</v>
      </c>
      <c r="D79" s="291">
        <f>'country report'!BJ85</f>
        <v>1</v>
      </c>
      <c r="E79" s="1" t="s">
        <v>179</v>
      </c>
    </row>
    <row r="80" spans="1:5" ht="150" x14ac:dyDescent="0.25">
      <c r="A80" s="302" t="s">
        <v>51</v>
      </c>
      <c r="B80" s="289">
        <f>'country report'!BI86</f>
        <v>9</v>
      </c>
      <c r="C80" s="11" t="s">
        <v>1199</v>
      </c>
      <c r="D80" s="291">
        <f>'country report'!BJ86</f>
        <v>1</v>
      </c>
      <c r="E80" s="1" t="s">
        <v>179</v>
      </c>
    </row>
    <row r="81" spans="1:5" ht="45" x14ac:dyDescent="0.25">
      <c r="A81" s="302" t="s">
        <v>33</v>
      </c>
      <c r="B81" s="289">
        <f>'country report'!BI87</f>
        <v>2</v>
      </c>
      <c r="C81" s="11" t="s">
        <v>1200</v>
      </c>
      <c r="D81" s="291">
        <f>'country report'!BJ87</f>
        <v>1</v>
      </c>
      <c r="E81" s="1" t="s">
        <v>1023</v>
      </c>
    </row>
    <row r="82" spans="1:5" ht="38.25" x14ac:dyDescent="0.25">
      <c r="A82" s="294" t="s">
        <v>499</v>
      </c>
    </row>
    <row r="83" spans="1:5" ht="15.75" thickBot="1" x14ac:dyDescent="0.3">
      <c r="A83" s="303" t="s">
        <v>632</v>
      </c>
    </row>
    <row r="84" spans="1:5" x14ac:dyDescent="0.25">
      <c r="A84" s="304"/>
    </row>
    <row r="85" spans="1:5" x14ac:dyDescent="0.25">
      <c r="A85" s="296"/>
    </row>
    <row r="86" spans="1:5" x14ac:dyDescent="0.25">
      <c r="A86" s="296"/>
    </row>
    <row r="87" spans="1:5" x14ac:dyDescent="0.25">
      <c r="A87" s="296"/>
    </row>
    <row r="88" spans="1:5" x14ac:dyDescent="0.25">
      <c r="A88" s="296"/>
    </row>
    <row r="89" spans="1:5" x14ac:dyDescent="0.25">
      <c r="A89" s="296"/>
    </row>
    <row r="90" spans="1:5" x14ac:dyDescent="0.25">
      <c r="A90" s="296"/>
    </row>
    <row r="91" spans="1:5" x14ac:dyDescent="0.25">
      <c r="A91" s="296"/>
    </row>
    <row r="92" spans="1:5" x14ac:dyDescent="0.25">
      <c r="A92" s="296"/>
    </row>
    <row r="93" spans="1:5" ht="405" x14ac:dyDescent="0.25">
      <c r="A93" s="302" t="s">
        <v>55</v>
      </c>
      <c r="B93" s="289">
        <f>'country report'!BI99</f>
        <v>26</v>
      </c>
      <c r="C93" s="364" t="s">
        <v>1273</v>
      </c>
      <c r="D93" s="291">
        <f>'country report'!BJ99</f>
        <v>5</v>
      </c>
      <c r="E93" s="1" t="s">
        <v>1242</v>
      </c>
    </row>
    <row r="94" spans="1:5" ht="330" x14ac:dyDescent="0.25">
      <c r="A94" s="302" t="s">
        <v>56</v>
      </c>
      <c r="B94" s="289">
        <f>'country report'!BI100</f>
        <v>21</v>
      </c>
      <c r="C94" s="364" t="s">
        <v>1274</v>
      </c>
      <c r="D94" s="291">
        <f>'country report'!BJ100</f>
        <v>5</v>
      </c>
      <c r="E94" s="1" t="s">
        <v>1242</v>
      </c>
    </row>
    <row r="95" spans="1:5" ht="240" x14ac:dyDescent="0.25">
      <c r="A95" s="302" t="s">
        <v>57</v>
      </c>
      <c r="B95" s="289">
        <f>'country report'!BI101</f>
        <v>15</v>
      </c>
      <c r="C95" s="364" t="s">
        <v>1201</v>
      </c>
      <c r="D95" s="291">
        <f>'country report'!BJ101</f>
        <v>4</v>
      </c>
      <c r="E95" s="1" t="s">
        <v>1243</v>
      </c>
    </row>
    <row r="96" spans="1:5" ht="345" x14ac:dyDescent="0.25">
      <c r="A96" s="302" t="s">
        <v>58</v>
      </c>
      <c r="B96" s="289">
        <f>'country report'!BI102</f>
        <v>22</v>
      </c>
      <c r="C96" s="364" t="s">
        <v>1275</v>
      </c>
      <c r="D96" s="291">
        <f>'country report'!BJ102</f>
        <v>4</v>
      </c>
      <c r="E96" s="1" t="s">
        <v>1244</v>
      </c>
    </row>
    <row r="97" spans="1:5" ht="345" x14ac:dyDescent="0.25">
      <c r="A97" s="302" t="s">
        <v>59</v>
      </c>
      <c r="B97" s="289">
        <f>'country report'!BI103</f>
        <v>22</v>
      </c>
      <c r="C97" s="364" t="s">
        <v>1276</v>
      </c>
      <c r="D97" s="291">
        <f>'country report'!BJ103</f>
        <v>5</v>
      </c>
      <c r="E97" s="1" t="s">
        <v>1245</v>
      </c>
    </row>
    <row r="98" spans="1:5" ht="300" x14ac:dyDescent="0.25">
      <c r="A98" s="302" t="s">
        <v>60</v>
      </c>
      <c r="B98" s="289">
        <f>'country report'!BI104</f>
        <v>20</v>
      </c>
      <c r="C98" s="11" t="s">
        <v>1202</v>
      </c>
      <c r="D98" s="291">
        <f>'country report'!BJ104</f>
        <v>5</v>
      </c>
      <c r="E98" s="1" t="s">
        <v>1245</v>
      </c>
    </row>
    <row r="99" spans="1:5" ht="195" x14ac:dyDescent="0.25">
      <c r="A99" s="302" t="s">
        <v>61</v>
      </c>
      <c r="B99" s="289">
        <f>'country report'!BI105</f>
        <v>12</v>
      </c>
      <c r="C99" s="11" t="s">
        <v>1203</v>
      </c>
      <c r="D99" s="291">
        <f>'country report'!BJ105</f>
        <v>1</v>
      </c>
      <c r="E99" s="1" t="s">
        <v>1023</v>
      </c>
    </row>
    <row r="100" spans="1:5" ht="180" x14ac:dyDescent="0.25">
      <c r="A100" s="302" t="s">
        <v>62</v>
      </c>
      <c r="B100" s="289">
        <f>'country report'!BI106</f>
        <v>11</v>
      </c>
      <c r="C100" s="11" t="s">
        <v>1204</v>
      </c>
      <c r="D100" s="291">
        <f>'country report'!BJ106</f>
        <v>0</v>
      </c>
    </row>
    <row r="101" spans="1:5" ht="210" x14ac:dyDescent="0.25">
      <c r="A101" s="302" t="s">
        <v>63</v>
      </c>
      <c r="B101" s="289">
        <f>'country report'!BI107</f>
        <v>13</v>
      </c>
      <c r="C101" s="11" t="s">
        <v>1205</v>
      </c>
    </row>
    <row r="102" spans="1:5" ht="45" x14ac:dyDescent="0.25">
      <c r="A102" s="302" t="s">
        <v>33</v>
      </c>
      <c r="B102" s="289">
        <f>'country report'!BI108</f>
        <v>2</v>
      </c>
      <c r="C102" s="11" t="s">
        <v>1206</v>
      </c>
    </row>
    <row r="103" spans="1:5" ht="63.75" x14ac:dyDescent="0.25">
      <c r="A103" s="294" t="s">
        <v>507</v>
      </c>
    </row>
    <row r="104" spans="1:5" x14ac:dyDescent="0.25">
      <c r="A104" s="303" t="s">
        <v>24</v>
      </c>
    </row>
    <row r="105" spans="1:5" x14ac:dyDescent="0.25">
      <c r="A105" s="296"/>
    </row>
    <row r="106" spans="1:5" ht="135" x14ac:dyDescent="0.25">
      <c r="A106" s="305" t="s">
        <v>24</v>
      </c>
      <c r="B106" s="289">
        <f>'country report'!BI112</f>
        <v>7</v>
      </c>
      <c r="C106" s="11" t="s">
        <v>1217</v>
      </c>
      <c r="D106" s="291">
        <f>'country report'!BJ110</f>
        <v>2</v>
      </c>
      <c r="E106" s="1" t="s">
        <v>1246</v>
      </c>
    </row>
    <row r="107" spans="1:5" ht="330" x14ac:dyDescent="0.25">
      <c r="A107" s="305" t="s">
        <v>25</v>
      </c>
      <c r="B107" s="289">
        <f>'country report'!BI113</f>
        <v>21</v>
      </c>
      <c r="C107" s="364" t="s">
        <v>1277</v>
      </c>
      <c r="D107" s="291">
        <f>'country report'!BJ111</f>
        <v>3</v>
      </c>
      <c r="E107" s="1" t="s">
        <v>1247</v>
      </c>
    </row>
    <row r="108" spans="1:5" x14ac:dyDescent="0.25">
      <c r="A108" s="305"/>
    </row>
    <row r="109" spans="1:5" x14ac:dyDescent="0.25">
      <c r="A109" s="305"/>
    </row>
    <row r="110" spans="1:5" x14ac:dyDescent="0.25">
      <c r="A110" s="305"/>
    </row>
    <row r="111" spans="1:5" x14ac:dyDescent="0.25">
      <c r="A111" s="305"/>
    </row>
    <row r="112" spans="1:5" x14ac:dyDescent="0.25">
      <c r="A112" s="305"/>
    </row>
  </sheetData>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61"/>
  <sheetViews>
    <sheetView topLeftCell="AQ1" workbookViewId="0">
      <selection activeCell="BE3" sqref="BE3:BE7"/>
    </sheetView>
  </sheetViews>
  <sheetFormatPr defaultRowHeight="15" x14ac:dyDescent="0.25"/>
  <cols>
    <col min="1" max="1" width="29.85546875" customWidth="1"/>
    <col min="5" max="5" width="9.140625" style="318"/>
    <col min="6" max="6" width="13.5703125" customWidth="1"/>
    <col min="7" max="7" width="18.42578125" customWidth="1"/>
    <col min="8" max="8" width="15.7109375" customWidth="1"/>
    <col min="9" max="9" width="16.5703125" customWidth="1"/>
    <col min="10" max="10" width="13.5703125" customWidth="1"/>
    <col min="12" max="12" width="9.140625" style="318"/>
    <col min="53" max="53" width="17.140625" customWidth="1"/>
    <col min="54" max="54" width="14.140625" customWidth="1"/>
    <col min="55" max="55" width="13.5703125" customWidth="1"/>
    <col min="56" max="56" width="15.42578125" customWidth="1"/>
    <col min="57" max="57" width="16" customWidth="1"/>
  </cols>
  <sheetData>
    <row r="2" spans="1:57" ht="90" x14ac:dyDescent="0.25">
      <c r="F2" s="283" t="s">
        <v>28</v>
      </c>
      <c r="G2" s="283" t="s">
        <v>29</v>
      </c>
      <c r="H2" s="283" t="s">
        <v>30</v>
      </c>
      <c r="I2" s="283" t="s">
        <v>31</v>
      </c>
      <c r="J2" s="283" t="s">
        <v>32</v>
      </c>
      <c r="K2" s="283" t="s">
        <v>33</v>
      </c>
      <c r="L2" s="343"/>
      <c r="M2" s="283" t="s">
        <v>37</v>
      </c>
      <c r="N2" s="283" t="s">
        <v>38</v>
      </c>
      <c r="O2" s="283" t="s">
        <v>39</v>
      </c>
      <c r="P2" s="283" t="s">
        <v>40</v>
      </c>
      <c r="Q2" s="283" t="s">
        <v>41</v>
      </c>
      <c r="R2" s="283" t="s">
        <v>42</v>
      </c>
      <c r="S2" s="283" t="s">
        <v>43</v>
      </c>
      <c r="T2" s="283" t="s">
        <v>44</v>
      </c>
      <c r="U2" s="283" t="s">
        <v>33</v>
      </c>
      <c r="W2" s="283" t="s">
        <v>46</v>
      </c>
      <c r="X2" s="283" t="s">
        <v>47</v>
      </c>
      <c r="Y2" s="283" t="s">
        <v>48</v>
      </c>
      <c r="Z2" s="283" t="s">
        <v>49</v>
      </c>
      <c r="AA2" s="283" t="s">
        <v>50</v>
      </c>
      <c r="AB2" s="283" t="s">
        <v>51</v>
      </c>
      <c r="AC2" s="283" t="s">
        <v>33</v>
      </c>
      <c r="AE2" s="283" t="s">
        <v>55</v>
      </c>
      <c r="AF2" s="283" t="s">
        <v>56</v>
      </c>
      <c r="AG2" s="283" t="s">
        <v>57</v>
      </c>
      <c r="AH2" s="283" t="s">
        <v>58</v>
      </c>
      <c r="AI2" s="283" t="s">
        <v>59</v>
      </c>
      <c r="AJ2" s="283" t="s">
        <v>60</v>
      </c>
      <c r="AK2" s="283" t="s">
        <v>61</v>
      </c>
      <c r="AL2" s="283" t="s">
        <v>62</v>
      </c>
      <c r="AM2" s="283" t="s">
        <v>63</v>
      </c>
      <c r="AN2" s="283" t="s">
        <v>33</v>
      </c>
      <c r="AP2" s="54" t="s">
        <v>492</v>
      </c>
      <c r="AR2" s="216" t="s">
        <v>203</v>
      </c>
      <c r="AS2" s="216" t="s">
        <v>203</v>
      </c>
      <c r="AT2" s="216"/>
      <c r="AU2" s="216"/>
      <c r="AV2" s="216" t="s">
        <v>203</v>
      </c>
      <c r="AW2" s="216" t="s">
        <v>203</v>
      </c>
      <c r="AX2" s="216"/>
      <c r="AY2" s="216"/>
      <c r="BA2" s="327" t="s">
        <v>1094</v>
      </c>
      <c r="BB2" s="327" t="s">
        <v>1096</v>
      </c>
      <c r="BC2" s="327" t="s">
        <v>1095</v>
      </c>
      <c r="BD2" s="327" t="s">
        <v>1099</v>
      </c>
      <c r="BE2" s="327" t="s">
        <v>1097</v>
      </c>
    </row>
    <row r="3" spans="1:57" ht="24" x14ac:dyDescent="0.25">
      <c r="A3" s="210" t="s">
        <v>1067</v>
      </c>
      <c r="B3" s="203"/>
      <c r="D3" s="313" t="s">
        <v>632</v>
      </c>
      <c r="E3" s="319"/>
      <c r="F3" s="306"/>
      <c r="G3" s="197"/>
      <c r="H3" s="197"/>
      <c r="I3" s="197"/>
      <c r="J3" s="197"/>
      <c r="K3" s="210" t="s">
        <v>159</v>
      </c>
      <c r="L3" s="344"/>
      <c r="M3" s="210" t="s">
        <v>101</v>
      </c>
      <c r="N3" s="197" t="s">
        <v>82</v>
      </c>
      <c r="O3" s="197" t="s">
        <v>82</v>
      </c>
      <c r="P3" s="210" t="s">
        <v>202</v>
      </c>
      <c r="Q3" s="197" t="s">
        <v>294</v>
      </c>
      <c r="R3" s="210" t="s">
        <v>108</v>
      </c>
      <c r="S3" s="197" t="s">
        <v>138</v>
      </c>
      <c r="T3" s="210" t="s">
        <v>628</v>
      </c>
      <c r="U3" s="307" t="s">
        <v>623</v>
      </c>
      <c r="W3" s="210" t="s">
        <v>82</v>
      </c>
      <c r="X3" s="210" t="s">
        <v>82</v>
      </c>
      <c r="Y3" s="210" t="s">
        <v>101</v>
      </c>
      <c r="Z3" s="210" t="s">
        <v>82</v>
      </c>
      <c r="AA3" s="307" t="s">
        <v>625</v>
      </c>
      <c r="AB3" s="210" t="s">
        <v>82</v>
      </c>
      <c r="AC3" s="210" t="s">
        <v>1194</v>
      </c>
      <c r="AE3" s="210"/>
      <c r="AF3" s="210"/>
      <c r="AG3" s="210" t="s">
        <v>630</v>
      </c>
      <c r="AH3" s="197" t="s">
        <v>138</v>
      </c>
      <c r="AI3" s="197" t="s">
        <v>138</v>
      </c>
      <c r="AJ3" s="210" t="s">
        <v>181</v>
      </c>
      <c r="AK3" s="210" t="s">
        <v>630</v>
      </c>
      <c r="AL3" s="197" t="s">
        <v>138</v>
      </c>
      <c r="AM3" s="197" t="s">
        <v>138</v>
      </c>
      <c r="AN3" s="307" t="s">
        <v>623</v>
      </c>
      <c r="AP3" s="49" t="s">
        <v>1219</v>
      </c>
      <c r="AR3" s="216" t="s">
        <v>95</v>
      </c>
      <c r="AS3" s="216" t="s">
        <v>95</v>
      </c>
      <c r="AT3" s="216" t="s">
        <v>95</v>
      </c>
      <c r="AU3" s="216" t="s">
        <v>95</v>
      </c>
      <c r="AV3" s="216" t="s">
        <v>95</v>
      </c>
      <c r="AW3" s="216" t="s">
        <v>95</v>
      </c>
      <c r="AX3" s="216"/>
      <c r="AY3" s="216"/>
      <c r="BA3" s="38" t="s">
        <v>138</v>
      </c>
      <c r="BB3" s="38" t="s">
        <v>183</v>
      </c>
      <c r="BC3" s="38" t="s">
        <v>202</v>
      </c>
      <c r="BD3" s="38" t="s">
        <v>1248</v>
      </c>
      <c r="BE3" s="11" t="s">
        <v>626</v>
      </c>
    </row>
    <row r="4" spans="1:57" ht="30" x14ac:dyDescent="0.25">
      <c r="A4" s="210" t="s">
        <v>1072</v>
      </c>
      <c r="B4" s="214" t="s">
        <v>1058</v>
      </c>
      <c r="D4" s="197" t="s">
        <v>181</v>
      </c>
      <c r="E4" s="320"/>
      <c r="F4" s="210" t="s">
        <v>628</v>
      </c>
      <c r="G4" s="197" t="s">
        <v>82</v>
      </c>
      <c r="H4" s="197"/>
      <c r="I4" s="197" t="s">
        <v>138</v>
      </c>
      <c r="J4" s="197"/>
      <c r="K4" s="279"/>
      <c r="L4" s="345"/>
      <c r="M4" s="210" t="s">
        <v>624</v>
      </c>
      <c r="N4" s="210" t="s">
        <v>181</v>
      </c>
      <c r="O4" s="210" t="s">
        <v>624</v>
      </c>
      <c r="P4" s="210" t="s">
        <v>108</v>
      </c>
      <c r="Q4" s="197" t="s">
        <v>607</v>
      </c>
      <c r="R4" s="198"/>
      <c r="S4" s="198"/>
      <c r="T4" s="197" t="s">
        <v>159</v>
      </c>
      <c r="U4" s="307" t="s">
        <v>626</v>
      </c>
      <c r="W4" s="210" t="s">
        <v>138</v>
      </c>
      <c r="X4" s="307" t="s">
        <v>623</v>
      </c>
      <c r="Y4" s="210" t="s">
        <v>294</v>
      </c>
      <c r="Z4" s="210" t="s">
        <v>630</v>
      </c>
      <c r="AA4" s="210" t="s">
        <v>183</v>
      </c>
      <c r="AB4" s="210" t="s">
        <v>630</v>
      </c>
      <c r="AC4" s="307" t="s">
        <v>182</v>
      </c>
      <c r="AE4" s="197" t="s">
        <v>138</v>
      </c>
      <c r="AF4" s="197" t="s">
        <v>138</v>
      </c>
      <c r="AG4" s="210" t="s">
        <v>101</v>
      </c>
      <c r="AH4" s="210" t="s">
        <v>181</v>
      </c>
      <c r="AI4" s="210" t="s">
        <v>181</v>
      </c>
      <c r="AJ4" s="210" t="s">
        <v>630</v>
      </c>
      <c r="AK4" s="210" t="s">
        <v>180</v>
      </c>
      <c r="AL4" s="210" t="s">
        <v>181</v>
      </c>
      <c r="AM4" s="210" t="s">
        <v>181</v>
      </c>
      <c r="AN4" s="210" t="s">
        <v>1182</v>
      </c>
      <c r="AP4" s="32" t="s">
        <v>1207</v>
      </c>
      <c r="AR4" s="216" t="s">
        <v>608</v>
      </c>
      <c r="AS4" s="216" t="s">
        <v>608</v>
      </c>
      <c r="AT4" s="216" t="s">
        <v>608</v>
      </c>
      <c r="AU4" s="216" t="s">
        <v>608</v>
      </c>
      <c r="AV4" s="216" t="s">
        <v>608</v>
      </c>
      <c r="AW4" s="216" t="s">
        <v>608</v>
      </c>
      <c r="AX4" s="216"/>
      <c r="AY4" s="216"/>
      <c r="BA4" s="38" t="s">
        <v>1249</v>
      </c>
      <c r="BB4" s="38" t="s">
        <v>217</v>
      </c>
      <c r="BC4" s="38" t="s">
        <v>294</v>
      </c>
      <c r="BD4" s="38" t="s">
        <v>216</v>
      </c>
      <c r="BE4" s="38" t="s">
        <v>108</v>
      </c>
    </row>
    <row r="5" spans="1:57" ht="36.75" x14ac:dyDescent="0.25">
      <c r="A5" s="212"/>
      <c r="B5" s="212" t="s">
        <v>1060</v>
      </c>
      <c r="D5" s="317" t="s">
        <v>630</v>
      </c>
      <c r="E5" s="321"/>
      <c r="F5" s="199" t="s">
        <v>138</v>
      </c>
      <c r="G5" s="199" t="s">
        <v>294</v>
      </c>
      <c r="H5" s="199" t="s">
        <v>119</v>
      </c>
      <c r="I5" s="199" t="s">
        <v>119</v>
      </c>
      <c r="J5" s="199"/>
      <c r="K5" s="280"/>
      <c r="L5" s="346"/>
      <c r="M5" s="214" t="s">
        <v>625</v>
      </c>
      <c r="N5" s="220" t="s">
        <v>630</v>
      </c>
      <c r="O5" s="213" t="s">
        <v>627</v>
      </c>
      <c r="P5" s="199"/>
      <c r="Q5" s="201"/>
      <c r="R5" s="199"/>
      <c r="S5" s="201"/>
      <c r="T5" s="213" t="s">
        <v>629</v>
      </c>
      <c r="U5" s="201"/>
      <c r="W5" s="212" t="s">
        <v>621</v>
      </c>
      <c r="X5" s="212" t="s">
        <v>180</v>
      </c>
      <c r="Y5" s="212" t="s">
        <v>183</v>
      </c>
      <c r="Z5" s="212" t="s">
        <v>202</v>
      </c>
      <c r="AA5" s="212" t="s">
        <v>607</v>
      </c>
      <c r="AB5" s="212" t="s">
        <v>294</v>
      </c>
      <c r="AC5" s="212"/>
      <c r="AE5" s="212" t="s">
        <v>181</v>
      </c>
      <c r="AF5" s="212" t="s">
        <v>630</v>
      </c>
      <c r="AG5" s="212" t="s">
        <v>294</v>
      </c>
      <c r="AH5" s="212" t="s">
        <v>630</v>
      </c>
      <c r="AI5" s="212" t="s">
        <v>630</v>
      </c>
      <c r="AJ5" s="212" t="s">
        <v>202</v>
      </c>
      <c r="AK5" s="212" t="s">
        <v>294</v>
      </c>
      <c r="AL5" s="212" t="s">
        <v>630</v>
      </c>
      <c r="AM5" s="212" t="s">
        <v>630</v>
      </c>
      <c r="AN5" s="212"/>
      <c r="AP5" s="361" t="s">
        <v>1161</v>
      </c>
      <c r="AR5" s="216" t="s">
        <v>179</v>
      </c>
      <c r="AS5" s="216" t="s">
        <v>179</v>
      </c>
      <c r="AT5" s="216" t="s">
        <v>179</v>
      </c>
      <c r="AU5" s="216" t="s">
        <v>179</v>
      </c>
      <c r="AV5" s="216" t="s">
        <v>179</v>
      </c>
      <c r="AW5" s="216" t="s">
        <v>179</v>
      </c>
      <c r="AX5" s="216"/>
      <c r="AY5" s="216"/>
      <c r="BA5" s="38" t="s">
        <v>624</v>
      </c>
      <c r="BB5" s="38"/>
      <c r="BC5" s="38" t="s">
        <v>119</v>
      </c>
      <c r="BD5" s="11" t="s">
        <v>182</v>
      </c>
      <c r="BE5" s="38" t="s">
        <v>159</v>
      </c>
    </row>
    <row r="6" spans="1:57" ht="30" x14ac:dyDescent="0.25">
      <c r="A6" s="203" t="s">
        <v>1077</v>
      </c>
      <c r="B6" s="212" t="s">
        <v>1030</v>
      </c>
      <c r="D6" s="274" t="s">
        <v>623</v>
      </c>
      <c r="E6" s="322"/>
      <c r="F6" s="203" t="s">
        <v>630</v>
      </c>
      <c r="G6" s="274" t="s">
        <v>625</v>
      </c>
      <c r="H6" s="203" t="s">
        <v>181</v>
      </c>
      <c r="I6" s="207"/>
      <c r="J6" s="207"/>
      <c r="K6" s="203"/>
      <c r="L6" s="150"/>
      <c r="M6" s="274" t="s">
        <v>182</v>
      </c>
      <c r="N6" s="200" t="s">
        <v>180</v>
      </c>
      <c r="O6" s="205" t="s">
        <v>292</v>
      </c>
      <c r="P6" s="341"/>
      <c r="Q6" s="207"/>
      <c r="R6" s="341"/>
      <c r="S6" s="200"/>
      <c r="T6" s="203" t="s">
        <v>605</v>
      </c>
      <c r="U6" s="207"/>
      <c r="W6" s="203" t="s">
        <v>630</v>
      </c>
      <c r="X6" s="203" t="s">
        <v>294</v>
      </c>
      <c r="Y6" s="203" t="s">
        <v>108</v>
      </c>
      <c r="Z6" s="203" t="s">
        <v>180</v>
      </c>
      <c r="AA6" s="203"/>
      <c r="AB6" s="203" t="s">
        <v>624</v>
      </c>
      <c r="AC6" s="203"/>
      <c r="AE6" s="203" t="s">
        <v>630</v>
      </c>
      <c r="AF6" s="203" t="s">
        <v>180</v>
      </c>
      <c r="AG6" s="203" t="s">
        <v>624</v>
      </c>
      <c r="AH6" s="203" t="s">
        <v>202</v>
      </c>
      <c r="AI6" s="203" t="s">
        <v>202</v>
      </c>
      <c r="AJ6" s="203" t="s">
        <v>294</v>
      </c>
      <c r="AK6" s="200" t="s">
        <v>183</v>
      </c>
      <c r="AL6" s="203" t="s">
        <v>180</v>
      </c>
      <c r="AM6" s="203" t="s">
        <v>180</v>
      </c>
      <c r="AN6" s="311"/>
      <c r="AP6" s="132" t="s">
        <v>1162</v>
      </c>
      <c r="AR6" s="286" t="s">
        <v>1023</v>
      </c>
      <c r="AS6" s="286" t="s">
        <v>1023</v>
      </c>
      <c r="AT6" s="286" t="s">
        <v>1023</v>
      </c>
      <c r="AU6" s="286" t="s">
        <v>1023</v>
      </c>
      <c r="AV6" s="286" t="s">
        <v>1023</v>
      </c>
      <c r="AW6" s="286" t="s">
        <v>1023</v>
      </c>
      <c r="AX6" s="286" t="s">
        <v>1023</v>
      </c>
      <c r="AY6" s="286"/>
      <c r="BA6" s="11" t="s">
        <v>1195</v>
      </c>
      <c r="BB6" s="38"/>
      <c r="BC6" s="38"/>
      <c r="BD6" s="38" t="s">
        <v>293</v>
      </c>
      <c r="BE6" s="38" t="s">
        <v>607</v>
      </c>
    </row>
    <row r="7" spans="1:57" ht="24" x14ac:dyDescent="0.25">
      <c r="A7" s="213" t="s">
        <v>1117</v>
      </c>
      <c r="B7" s="212" t="s">
        <v>1030</v>
      </c>
      <c r="D7" s="199" t="s">
        <v>202</v>
      </c>
      <c r="E7" s="281"/>
      <c r="F7" s="214" t="s">
        <v>623</v>
      </c>
      <c r="G7" s="199" t="s">
        <v>183</v>
      </c>
      <c r="H7" s="199" t="s">
        <v>294</v>
      </c>
      <c r="I7" s="199"/>
      <c r="J7" s="199"/>
      <c r="K7" s="280"/>
      <c r="L7" s="346"/>
      <c r="M7" s="199" t="s">
        <v>607</v>
      </c>
      <c r="N7" s="212" t="s">
        <v>101</v>
      </c>
      <c r="O7" s="212" t="s">
        <v>217</v>
      </c>
      <c r="P7" s="199"/>
      <c r="Q7" s="199"/>
      <c r="R7" s="199"/>
      <c r="S7" s="236"/>
      <c r="T7" s="201"/>
      <c r="U7" s="199"/>
      <c r="W7" s="212" t="s">
        <v>202</v>
      </c>
      <c r="X7" s="214" t="s">
        <v>1195</v>
      </c>
      <c r="Y7" s="196" t="s">
        <v>292</v>
      </c>
      <c r="Z7" s="212" t="s">
        <v>294</v>
      </c>
      <c r="AA7" s="212"/>
      <c r="AB7" s="214" t="s">
        <v>626</v>
      </c>
      <c r="AC7" s="212"/>
      <c r="AE7" s="212" t="s">
        <v>202</v>
      </c>
      <c r="AF7" s="212" t="s">
        <v>101</v>
      </c>
      <c r="AG7" s="214" t="s">
        <v>625</v>
      </c>
      <c r="AH7" s="212" t="s">
        <v>180</v>
      </c>
      <c r="AI7" s="212" t="s">
        <v>180</v>
      </c>
      <c r="AJ7" s="214" t="s">
        <v>625</v>
      </c>
      <c r="AK7" s="212" t="s">
        <v>1180</v>
      </c>
      <c r="AL7" s="199" t="s">
        <v>183</v>
      </c>
      <c r="AM7" s="212" t="s">
        <v>294</v>
      </c>
      <c r="AN7" s="199"/>
      <c r="AP7" s="32" t="s">
        <v>1164</v>
      </c>
      <c r="BA7" s="38" t="s">
        <v>627</v>
      </c>
      <c r="BB7" s="38"/>
      <c r="BC7" s="38"/>
      <c r="BD7" s="38"/>
      <c r="BE7" s="38" t="s">
        <v>605</v>
      </c>
    </row>
    <row r="8" spans="1:57" ht="24" x14ac:dyDescent="0.25">
      <c r="A8" s="212" t="s">
        <v>1085</v>
      </c>
      <c r="B8" s="210" t="s">
        <v>1059</v>
      </c>
      <c r="D8" s="199" t="s">
        <v>180</v>
      </c>
      <c r="E8" s="281"/>
      <c r="F8" s="212" t="s">
        <v>1182</v>
      </c>
      <c r="G8" s="196" t="s">
        <v>182</v>
      </c>
      <c r="H8" s="212" t="s">
        <v>624</v>
      </c>
      <c r="I8" s="201"/>
      <c r="J8" s="201"/>
      <c r="K8" s="212"/>
      <c r="L8" s="347"/>
      <c r="M8" s="212" t="s">
        <v>119</v>
      </c>
      <c r="N8" s="212" t="s">
        <v>624</v>
      </c>
      <c r="O8" s="201"/>
      <c r="P8" s="201"/>
      <c r="Q8" s="236"/>
      <c r="R8" s="201"/>
      <c r="S8" s="201"/>
      <c r="T8" s="201"/>
      <c r="U8" s="236"/>
      <c r="W8" s="212" t="s">
        <v>180</v>
      </c>
      <c r="X8" s="212" t="s">
        <v>183</v>
      </c>
      <c r="Y8" s="212" t="s">
        <v>217</v>
      </c>
      <c r="Z8" s="212" t="s">
        <v>183</v>
      </c>
      <c r="AA8" s="212"/>
      <c r="AB8" s="212" t="s">
        <v>132</v>
      </c>
      <c r="AC8" s="196"/>
      <c r="AE8" s="212" t="s">
        <v>180</v>
      </c>
      <c r="AF8" s="212" t="s">
        <v>294</v>
      </c>
      <c r="AG8" s="199" t="s">
        <v>183</v>
      </c>
      <c r="AH8" s="212" t="s">
        <v>101</v>
      </c>
      <c r="AI8" s="212" t="s">
        <v>294</v>
      </c>
      <c r="AJ8" s="199" t="s">
        <v>183</v>
      </c>
      <c r="AK8" s="212" t="s">
        <v>216</v>
      </c>
      <c r="AL8" s="212" t="s">
        <v>1180</v>
      </c>
      <c r="AM8" s="199" t="s">
        <v>183</v>
      </c>
      <c r="AN8" s="212"/>
      <c r="AP8" s="32" t="s">
        <v>1209</v>
      </c>
      <c r="BA8" s="38" t="s">
        <v>628</v>
      </c>
      <c r="BB8" s="38"/>
      <c r="BC8" s="38"/>
      <c r="BD8" s="38"/>
      <c r="BE8" s="38"/>
    </row>
    <row r="9" spans="1:57" ht="24" x14ac:dyDescent="0.25">
      <c r="A9" s="212" t="s">
        <v>1068</v>
      </c>
      <c r="B9" s="212" t="s">
        <v>1035</v>
      </c>
      <c r="D9" s="199" t="s">
        <v>294</v>
      </c>
      <c r="E9" s="281"/>
      <c r="F9" s="199" t="s">
        <v>180</v>
      </c>
      <c r="G9" s="199" t="s">
        <v>119</v>
      </c>
      <c r="H9" s="220" t="s">
        <v>627</v>
      </c>
      <c r="I9" s="220"/>
      <c r="J9" s="220"/>
      <c r="K9" s="213"/>
      <c r="L9" s="261"/>
      <c r="M9" s="236"/>
      <c r="N9" s="214" t="s">
        <v>625</v>
      </c>
      <c r="O9" s="201"/>
      <c r="P9" s="236"/>
      <c r="Q9" s="199"/>
      <c r="R9" s="236"/>
      <c r="S9" s="236"/>
      <c r="T9" s="199"/>
      <c r="U9" s="199"/>
      <c r="W9" s="212" t="s">
        <v>294</v>
      </c>
      <c r="X9" s="214" t="s">
        <v>626</v>
      </c>
      <c r="Y9" s="212"/>
      <c r="Z9" s="214" t="s">
        <v>626</v>
      </c>
      <c r="AA9" s="196"/>
      <c r="AB9" s="212" t="s">
        <v>217</v>
      </c>
      <c r="AC9" s="212"/>
      <c r="AE9" s="212" t="s">
        <v>101</v>
      </c>
      <c r="AF9" s="214" t="s">
        <v>625</v>
      </c>
      <c r="AG9" s="214" t="s">
        <v>626</v>
      </c>
      <c r="AH9" s="212" t="s">
        <v>294</v>
      </c>
      <c r="AI9" s="214" t="s">
        <v>625</v>
      </c>
      <c r="AJ9" s="214" t="s">
        <v>626</v>
      </c>
      <c r="AK9" s="212" t="s">
        <v>217</v>
      </c>
      <c r="AL9" s="212" t="s">
        <v>217</v>
      </c>
      <c r="AM9" s="212" t="s">
        <v>1180</v>
      </c>
      <c r="AN9" s="213"/>
      <c r="AP9" s="49" t="s">
        <v>1165</v>
      </c>
      <c r="BA9" s="38" t="s">
        <v>292</v>
      </c>
      <c r="BB9" s="38"/>
      <c r="BC9" s="38"/>
      <c r="BD9" s="38"/>
      <c r="BE9" s="38"/>
    </row>
    <row r="10" spans="1:57" ht="24" x14ac:dyDescent="0.25">
      <c r="A10" s="210"/>
      <c r="B10" s="203" t="s">
        <v>1050</v>
      </c>
      <c r="D10" s="197" t="s">
        <v>624</v>
      </c>
      <c r="E10" s="320"/>
      <c r="F10" s="197" t="s">
        <v>101</v>
      </c>
      <c r="G10" s="339" t="s">
        <v>1183</v>
      </c>
      <c r="H10" s="210" t="s">
        <v>108</v>
      </c>
      <c r="I10" s="198"/>
      <c r="J10" s="198"/>
      <c r="K10" s="210"/>
      <c r="L10" s="344"/>
      <c r="M10" s="198"/>
      <c r="N10" s="197" t="s">
        <v>183</v>
      </c>
      <c r="O10" s="235"/>
      <c r="P10" s="235"/>
      <c r="Q10" s="198"/>
      <c r="R10" s="235"/>
      <c r="S10" s="235"/>
      <c r="T10" s="235"/>
      <c r="U10" s="198"/>
      <c r="W10" s="210" t="s">
        <v>624</v>
      </c>
      <c r="X10" s="306" t="s">
        <v>292</v>
      </c>
      <c r="Y10" s="211"/>
      <c r="Z10" s="210" t="s">
        <v>159</v>
      </c>
      <c r="AA10" s="210"/>
      <c r="AB10" s="210" t="s">
        <v>607</v>
      </c>
      <c r="AC10" s="210"/>
      <c r="AE10" s="210" t="s">
        <v>294</v>
      </c>
      <c r="AF10" s="197" t="s">
        <v>183</v>
      </c>
      <c r="AG10" s="211" t="s">
        <v>627</v>
      </c>
      <c r="AH10" s="210" t="s">
        <v>624</v>
      </c>
      <c r="AI10" s="197" t="s">
        <v>183</v>
      </c>
      <c r="AJ10" s="211" t="s">
        <v>627</v>
      </c>
      <c r="AK10" s="307" t="s">
        <v>182</v>
      </c>
      <c r="AL10" s="307" t="s">
        <v>182</v>
      </c>
      <c r="AM10" s="210" t="s">
        <v>216</v>
      </c>
      <c r="AN10" s="211"/>
      <c r="AP10" s="50" t="s">
        <v>1166</v>
      </c>
      <c r="BA10" s="38" t="s">
        <v>132</v>
      </c>
      <c r="BB10" s="38"/>
      <c r="BC10" s="38"/>
      <c r="BD10" s="38"/>
      <c r="BE10" s="38"/>
    </row>
    <row r="11" spans="1:57" ht="30" x14ac:dyDescent="0.25">
      <c r="A11" s="274" t="s">
        <v>1075</v>
      </c>
      <c r="B11" s="212"/>
      <c r="D11" s="200" t="s">
        <v>183</v>
      </c>
      <c r="E11" s="323"/>
      <c r="F11" s="274" t="s">
        <v>626</v>
      </c>
      <c r="G11" s="200"/>
      <c r="H11" s="200" t="s">
        <v>132</v>
      </c>
      <c r="I11" s="200"/>
      <c r="J11" s="200"/>
      <c r="K11" s="203"/>
      <c r="L11" s="150"/>
      <c r="M11" s="200"/>
      <c r="N11" s="200" t="s">
        <v>132</v>
      </c>
      <c r="O11" s="200"/>
      <c r="P11" s="207"/>
      <c r="Q11" s="341"/>
      <c r="R11" s="207"/>
      <c r="S11" s="207"/>
      <c r="T11" s="200"/>
      <c r="U11" s="341"/>
      <c r="W11" s="274" t="s">
        <v>1195</v>
      </c>
      <c r="X11" s="203" t="s">
        <v>132</v>
      </c>
      <c r="Y11" s="203"/>
      <c r="Z11" s="203" t="s">
        <v>607</v>
      </c>
      <c r="AA11" s="203"/>
      <c r="AB11" s="203" t="s">
        <v>119</v>
      </c>
      <c r="AC11" s="311"/>
      <c r="AE11" s="203" t="s">
        <v>624</v>
      </c>
      <c r="AF11" s="274" t="s">
        <v>626</v>
      </c>
      <c r="AG11" s="203" t="s">
        <v>1180</v>
      </c>
      <c r="AH11" s="200" t="s">
        <v>183</v>
      </c>
      <c r="AI11" s="274" t="s">
        <v>626</v>
      </c>
      <c r="AJ11" s="203" t="s">
        <v>108</v>
      </c>
      <c r="AK11" s="200" t="s">
        <v>293</v>
      </c>
      <c r="AL11" s="200" t="s">
        <v>293</v>
      </c>
      <c r="AM11" s="203" t="s">
        <v>217</v>
      </c>
      <c r="AN11" s="203"/>
      <c r="AP11" s="115" t="s">
        <v>1220</v>
      </c>
      <c r="BA11" s="38" t="s">
        <v>1183</v>
      </c>
      <c r="BB11" s="11"/>
      <c r="BC11" s="38"/>
      <c r="BD11" s="38"/>
      <c r="BE11" s="38"/>
    </row>
    <row r="12" spans="1:57" ht="24" x14ac:dyDescent="0.25">
      <c r="A12" s="212" t="s">
        <v>1084</v>
      </c>
      <c r="B12" s="212"/>
      <c r="D12" s="199" t="s">
        <v>1179</v>
      </c>
      <c r="E12" s="281"/>
      <c r="F12" s="196" t="s">
        <v>292</v>
      </c>
      <c r="G12" s="201"/>
      <c r="H12" s="199" t="s">
        <v>217</v>
      </c>
      <c r="I12" s="199"/>
      <c r="J12" s="199"/>
      <c r="K12" s="212"/>
      <c r="L12" s="347"/>
      <c r="M12" s="236"/>
      <c r="N12" s="199" t="s">
        <v>216</v>
      </c>
      <c r="O12" s="201"/>
      <c r="P12" s="220"/>
      <c r="Q12" s="236"/>
      <c r="R12" s="220"/>
      <c r="S12" s="220"/>
      <c r="T12" s="201"/>
      <c r="U12" s="236"/>
      <c r="W12" s="212" t="s">
        <v>183</v>
      </c>
      <c r="X12" s="212" t="s">
        <v>159</v>
      </c>
      <c r="Y12" s="212"/>
      <c r="Z12" s="212" t="s">
        <v>1183</v>
      </c>
      <c r="AA12" s="213"/>
      <c r="AB12" s="212"/>
      <c r="AC12" s="212"/>
      <c r="AE12" s="214" t="s">
        <v>625</v>
      </c>
      <c r="AF12" s="213" t="s">
        <v>627</v>
      </c>
      <c r="AG12" s="212" t="s">
        <v>216</v>
      </c>
      <c r="AH12" s="214" t="s">
        <v>626</v>
      </c>
      <c r="AI12" s="213" t="s">
        <v>627</v>
      </c>
      <c r="AJ12" s="212" t="s">
        <v>1180</v>
      </c>
      <c r="AK12" s="196" t="s">
        <v>605</v>
      </c>
      <c r="AL12" s="196" t="s">
        <v>605</v>
      </c>
      <c r="AM12" s="214" t="s">
        <v>182</v>
      </c>
      <c r="AN12" s="212"/>
      <c r="AP12" s="32" t="s">
        <v>1167</v>
      </c>
      <c r="BA12" s="38"/>
      <c r="BB12" s="38"/>
      <c r="BC12" s="11"/>
      <c r="BD12" s="11"/>
      <c r="BE12" s="38"/>
    </row>
    <row r="13" spans="1:57" ht="36" x14ac:dyDescent="0.25">
      <c r="A13" s="212" t="s">
        <v>1079</v>
      </c>
      <c r="B13" s="212"/>
      <c r="D13" s="199" t="s">
        <v>628</v>
      </c>
      <c r="E13" s="281"/>
      <c r="F13" s="199" t="s">
        <v>216</v>
      </c>
      <c r="G13" s="201"/>
      <c r="H13" s="196" t="s">
        <v>182</v>
      </c>
      <c r="I13" s="196"/>
      <c r="J13" s="196"/>
      <c r="K13" s="214"/>
      <c r="L13" s="327"/>
      <c r="M13" s="199"/>
      <c r="N13" s="199" t="s">
        <v>293</v>
      </c>
      <c r="O13" s="236"/>
      <c r="P13" s="212"/>
      <c r="Q13" s="201"/>
      <c r="R13" s="212"/>
      <c r="S13" s="212"/>
      <c r="T13" s="236"/>
      <c r="U13" s="201"/>
      <c r="W13" s="214" t="s">
        <v>626</v>
      </c>
      <c r="X13" s="196" t="s">
        <v>605</v>
      </c>
      <c r="Y13" s="213"/>
      <c r="Z13" s="212"/>
      <c r="AA13" s="212"/>
      <c r="AB13" s="212"/>
      <c r="AC13" s="212"/>
      <c r="AE13" s="199" t="s">
        <v>183</v>
      </c>
      <c r="AF13" s="212" t="s">
        <v>108</v>
      </c>
      <c r="AG13" s="199" t="s">
        <v>293</v>
      </c>
      <c r="AH13" s="212" t="s">
        <v>292</v>
      </c>
      <c r="AI13" s="212" t="s">
        <v>108</v>
      </c>
      <c r="AJ13" s="212" t="s">
        <v>159</v>
      </c>
      <c r="AK13" s="212" t="s">
        <v>119</v>
      </c>
      <c r="AL13" s="287" t="s">
        <v>1183</v>
      </c>
      <c r="AM13" s="199" t="s">
        <v>293</v>
      </c>
      <c r="AN13" s="212"/>
      <c r="AP13" s="115" t="s">
        <v>1210</v>
      </c>
      <c r="BA13" s="38"/>
      <c r="BB13" s="38"/>
      <c r="BC13" s="38"/>
      <c r="BD13" s="38"/>
      <c r="BE13" s="38"/>
    </row>
    <row r="14" spans="1:57" ht="36" x14ac:dyDescent="0.25">
      <c r="A14" s="212" t="s">
        <v>1066</v>
      </c>
      <c r="B14" s="212"/>
      <c r="D14" s="199" t="s">
        <v>292</v>
      </c>
      <c r="E14" s="281"/>
      <c r="F14" s="213" t="s">
        <v>1184</v>
      </c>
      <c r="G14" s="220"/>
      <c r="H14" s="199" t="s">
        <v>293</v>
      </c>
      <c r="I14" s="199"/>
      <c r="J14" s="199"/>
      <c r="K14" s="212"/>
      <c r="L14" s="347"/>
      <c r="M14" s="201"/>
      <c r="N14" s="199" t="s">
        <v>607</v>
      </c>
      <c r="O14" s="236"/>
      <c r="P14" s="214"/>
      <c r="Q14" s="220"/>
      <c r="R14" s="214"/>
      <c r="S14" s="214"/>
      <c r="T14" s="236"/>
      <c r="U14" s="220"/>
      <c r="W14" s="213" t="s">
        <v>627</v>
      </c>
      <c r="X14" s="212" t="s">
        <v>119</v>
      </c>
      <c r="Y14" s="213"/>
      <c r="Z14" s="212"/>
      <c r="AA14" s="212"/>
      <c r="AB14" s="212"/>
      <c r="AC14" s="213"/>
      <c r="AE14" s="214" t="s">
        <v>626</v>
      </c>
      <c r="AF14" s="212" t="s">
        <v>292</v>
      </c>
      <c r="AG14" s="212" t="s">
        <v>607</v>
      </c>
      <c r="AH14" s="212" t="s">
        <v>1180</v>
      </c>
      <c r="AI14" s="212" t="s">
        <v>1180</v>
      </c>
      <c r="AJ14" s="212" t="s">
        <v>216</v>
      </c>
      <c r="AK14" s="287" t="s">
        <v>1183</v>
      </c>
      <c r="AL14" s="212"/>
      <c r="AM14" s="196" t="s">
        <v>605</v>
      </c>
      <c r="AN14" s="212"/>
      <c r="AP14" s="32" t="s">
        <v>1221</v>
      </c>
      <c r="BA14" s="38"/>
      <c r="BB14" s="38"/>
      <c r="BC14" s="38"/>
      <c r="BD14" s="38"/>
      <c r="BE14" s="11"/>
    </row>
    <row r="15" spans="1:57" ht="36.75" x14ac:dyDescent="0.25">
      <c r="A15" s="212" t="s">
        <v>1069</v>
      </c>
      <c r="B15" s="212"/>
      <c r="D15" s="199" t="s">
        <v>216</v>
      </c>
      <c r="E15" s="281"/>
      <c r="F15" s="214" t="s">
        <v>607</v>
      </c>
      <c r="G15" s="201"/>
      <c r="H15" s="199"/>
      <c r="I15" s="199"/>
      <c r="J15" s="199"/>
      <c r="K15" s="212"/>
      <c r="L15" s="347"/>
      <c r="M15" s="236"/>
      <c r="N15" s="220" t="s">
        <v>1183</v>
      </c>
      <c r="O15" s="220"/>
      <c r="P15" s="199"/>
      <c r="Q15" s="212"/>
      <c r="R15" s="199"/>
      <c r="S15" s="199"/>
      <c r="T15" s="201"/>
      <c r="U15" s="212"/>
      <c r="W15" s="212" t="s">
        <v>628</v>
      </c>
      <c r="X15" s="212" t="s">
        <v>1183</v>
      </c>
      <c r="Y15" s="212"/>
      <c r="Z15" s="196"/>
      <c r="AA15" s="213"/>
      <c r="AB15" s="196"/>
      <c r="AC15" s="213"/>
      <c r="AE15" s="213" t="s">
        <v>627</v>
      </c>
      <c r="AF15" s="212" t="s">
        <v>1180</v>
      </c>
      <c r="AG15" s="196" t="s">
        <v>605</v>
      </c>
      <c r="AH15" s="212" t="s">
        <v>159</v>
      </c>
      <c r="AI15" s="212" t="s">
        <v>159</v>
      </c>
      <c r="AJ15" s="212" t="s">
        <v>217</v>
      </c>
      <c r="AK15" s="212"/>
      <c r="AL15" s="213"/>
      <c r="AM15" s="287" t="s">
        <v>1183</v>
      </c>
      <c r="AN15" s="212"/>
      <c r="AP15" s="49" t="s">
        <v>1212</v>
      </c>
      <c r="BA15" s="38"/>
      <c r="BB15" s="38"/>
      <c r="BC15" s="38"/>
      <c r="BD15" s="38"/>
      <c r="BE15" s="38"/>
    </row>
    <row r="16" spans="1:57" ht="24" x14ac:dyDescent="0.25">
      <c r="A16" s="210" t="s">
        <v>1070</v>
      </c>
      <c r="B16" s="214"/>
      <c r="D16" s="211" t="s">
        <v>629</v>
      </c>
      <c r="E16" s="324"/>
      <c r="F16" s="307" t="s">
        <v>605</v>
      </c>
      <c r="G16" s="197"/>
      <c r="H16" s="336"/>
      <c r="I16" s="336"/>
      <c r="J16" s="336"/>
      <c r="K16" s="307"/>
      <c r="L16" s="329"/>
      <c r="M16" s="198"/>
      <c r="N16" s="197"/>
      <c r="O16" s="210"/>
      <c r="P16" s="198"/>
      <c r="Q16" s="307"/>
      <c r="R16" s="198"/>
      <c r="S16" s="198"/>
      <c r="T16" s="263"/>
      <c r="U16" s="197"/>
      <c r="W16" s="306" t="s">
        <v>292</v>
      </c>
      <c r="X16" s="210"/>
      <c r="Y16" s="210"/>
      <c r="Z16" s="210"/>
      <c r="AA16" s="211"/>
      <c r="AB16" s="211"/>
      <c r="AC16" s="210"/>
      <c r="AE16" s="210" t="s">
        <v>628</v>
      </c>
      <c r="AF16" s="210" t="s">
        <v>216</v>
      </c>
      <c r="AG16" s="210" t="s">
        <v>119</v>
      </c>
      <c r="AH16" s="210" t="s">
        <v>216</v>
      </c>
      <c r="AI16" s="210" t="s">
        <v>216</v>
      </c>
      <c r="AJ16" s="307" t="s">
        <v>182</v>
      </c>
      <c r="AK16" s="211"/>
      <c r="AL16" s="210"/>
      <c r="AM16" s="210"/>
      <c r="AN16" s="279"/>
      <c r="AP16" s="32" t="s">
        <v>1214</v>
      </c>
      <c r="BA16" s="11"/>
      <c r="BB16" s="38"/>
      <c r="BC16" s="11"/>
      <c r="BD16" s="38"/>
      <c r="BE16" s="38"/>
    </row>
    <row r="17" spans="1:57" ht="36" x14ac:dyDescent="0.25">
      <c r="A17" s="212" t="s">
        <v>1071</v>
      </c>
      <c r="B17" s="213"/>
      <c r="D17" s="271" t="s">
        <v>293</v>
      </c>
      <c r="E17" s="325"/>
      <c r="F17" s="237"/>
      <c r="G17" s="199"/>
      <c r="H17" s="199"/>
      <c r="I17" s="199"/>
      <c r="J17" s="199"/>
      <c r="K17" s="212"/>
      <c r="L17" s="347"/>
      <c r="M17" s="220"/>
      <c r="N17" s="236"/>
      <c r="O17" s="214"/>
      <c r="P17" s="199"/>
      <c r="Q17" s="199"/>
      <c r="R17" s="199"/>
      <c r="S17" s="199"/>
      <c r="T17" s="212"/>
      <c r="U17" s="201"/>
      <c r="W17" s="212" t="s">
        <v>132</v>
      </c>
      <c r="X17" s="212"/>
      <c r="Y17" s="212"/>
      <c r="Z17" s="213"/>
      <c r="AA17" s="212"/>
      <c r="AB17" s="212"/>
      <c r="AC17" s="212"/>
      <c r="AE17" s="212" t="s">
        <v>292</v>
      </c>
      <c r="AF17" s="213" t="s">
        <v>629</v>
      </c>
      <c r="AG17" s="287" t="s">
        <v>1183</v>
      </c>
      <c r="AH17" s="212" t="s">
        <v>217</v>
      </c>
      <c r="AI17" s="212" t="s">
        <v>217</v>
      </c>
      <c r="AJ17" s="199" t="s">
        <v>293</v>
      </c>
      <c r="AK17" s="199"/>
      <c r="AL17" s="213"/>
      <c r="AM17" s="213"/>
      <c r="AN17" s="212"/>
      <c r="AP17" s="50" t="s">
        <v>1173</v>
      </c>
      <c r="BA17" s="38"/>
      <c r="BB17" s="38"/>
      <c r="BC17" s="38"/>
      <c r="BD17" s="38"/>
      <c r="BE17" s="38"/>
    </row>
    <row r="18" spans="1:57" ht="24" x14ac:dyDescent="0.25">
      <c r="A18" s="274" t="s">
        <v>1073</v>
      </c>
      <c r="B18" s="212"/>
      <c r="D18" s="200" t="s">
        <v>605</v>
      </c>
      <c r="E18" s="323"/>
      <c r="F18" s="338"/>
      <c r="G18" s="200"/>
      <c r="H18" s="342"/>
      <c r="I18" s="342"/>
      <c r="J18" s="342"/>
      <c r="K18" s="278"/>
      <c r="L18" s="348"/>
      <c r="M18" s="203"/>
      <c r="N18" s="200"/>
      <c r="O18" s="207"/>
      <c r="P18" s="207"/>
      <c r="Q18" s="207"/>
      <c r="R18" s="207"/>
      <c r="S18" s="207"/>
      <c r="T18" s="274"/>
      <c r="U18" s="200"/>
      <c r="W18" s="203" t="s">
        <v>159</v>
      </c>
      <c r="X18" s="203"/>
      <c r="Y18" s="274"/>
      <c r="Z18" s="203"/>
      <c r="AA18" s="203"/>
      <c r="AB18" s="203"/>
      <c r="AC18" s="203"/>
      <c r="AE18" s="203" t="s">
        <v>1180</v>
      </c>
      <c r="AF18" s="274" t="s">
        <v>182</v>
      </c>
      <c r="AG18" s="203"/>
      <c r="AH18" s="274" t="s">
        <v>182</v>
      </c>
      <c r="AI18" s="274" t="s">
        <v>182</v>
      </c>
      <c r="AJ18" s="203" t="s">
        <v>607</v>
      </c>
      <c r="AK18" s="203"/>
      <c r="AL18" s="311"/>
      <c r="AM18" s="203"/>
      <c r="AN18" s="278"/>
      <c r="AP18" s="32" t="s">
        <v>1215</v>
      </c>
      <c r="BA18" s="38"/>
      <c r="BB18" s="11"/>
      <c r="BC18" s="11"/>
      <c r="BD18" s="11"/>
      <c r="BE18" s="38"/>
    </row>
    <row r="19" spans="1:57" ht="24" x14ac:dyDescent="0.25">
      <c r="A19" s="212" t="s">
        <v>1074</v>
      </c>
      <c r="B19" s="212"/>
      <c r="D19" s="271" t="s">
        <v>119</v>
      </c>
      <c r="E19" s="325"/>
      <c r="F19" s="201"/>
      <c r="G19" s="212"/>
      <c r="H19" s="212"/>
      <c r="I19" s="212"/>
      <c r="J19" s="212"/>
      <c r="K19" s="212"/>
      <c r="L19" s="347"/>
      <c r="M19" s="214"/>
      <c r="N19" s="201"/>
      <c r="O19" s="199"/>
      <c r="P19" s="199"/>
      <c r="Q19" s="199"/>
      <c r="R19" s="199"/>
      <c r="S19" s="199"/>
      <c r="T19" s="199"/>
      <c r="U19" s="201"/>
      <c r="W19" s="212" t="s">
        <v>216</v>
      </c>
      <c r="X19" s="213"/>
      <c r="Y19" s="212"/>
      <c r="Z19" s="212"/>
      <c r="AA19" s="212"/>
      <c r="AB19" s="213"/>
      <c r="AC19" s="214"/>
      <c r="AE19" s="212" t="s">
        <v>159</v>
      </c>
      <c r="AF19" s="199" t="s">
        <v>293</v>
      </c>
      <c r="AG19" s="213"/>
      <c r="AH19" s="199" t="s">
        <v>293</v>
      </c>
      <c r="AI19" s="199" t="s">
        <v>293</v>
      </c>
      <c r="AJ19" s="196" t="s">
        <v>605</v>
      </c>
      <c r="AK19" s="213"/>
      <c r="AL19" s="212"/>
      <c r="AM19" s="213"/>
      <c r="AN19" s="212"/>
      <c r="AP19" s="32" t="s">
        <v>1176</v>
      </c>
      <c r="BA19" s="38"/>
      <c r="BB19" s="38"/>
      <c r="BC19" s="38"/>
      <c r="BD19" s="38"/>
      <c r="BE19" s="38"/>
    </row>
    <row r="20" spans="1:57" ht="36" x14ac:dyDescent="0.25">
      <c r="A20" s="212" t="s">
        <v>1078</v>
      </c>
      <c r="B20" s="307"/>
      <c r="D20" s="220" t="s">
        <v>606</v>
      </c>
      <c r="E20" s="326"/>
      <c r="F20" s="201"/>
      <c r="G20" s="237"/>
      <c r="H20" s="237"/>
      <c r="I20" s="237"/>
      <c r="J20" s="237"/>
      <c r="K20" s="214"/>
      <c r="L20" s="327"/>
      <c r="M20" s="201"/>
      <c r="N20" s="236"/>
      <c r="O20" s="201"/>
      <c r="P20" s="201"/>
      <c r="Q20" s="201"/>
      <c r="R20" s="201"/>
      <c r="S20" s="201"/>
      <c r="T20" s="201"/>
      <c r="U20" s="199"/>
      <c r="W20" s="213" t="s">
        <v>629</v>
      </c>
      <c r="X20" s="212"/>
      <c r="Y20" s="212"/>
      <c r="Z20" s="213"/>
      <c r="AA20" s="214"/>
      <c r="AB20" s="213"/>
      <c r="AC20" s="212"/>
      <c r="AE20" s="212" t="s">
        <v>216</v>
      </c>
      <c r="AF20" s="212" t="s">
        <v>607</v>
      </c>
      <c r="AG20" s="199"/>
      <c r="AH20" s="212" t="s">
        <v>607</v>
      </c>
      <c r="AI20" s="212" t="s">
        <v>607</v>
      </c>
      <c r="AJ20" s="212" t="s">
        <v>119</v>
      </c>
      <c r="AK20" s="213"/>
      <c r="AL20" s="214"/>
      <c r="AM20" s="213"/>
      <c r="AN20" s="214"/>
      <c r="AP20" s="32" t="s">
        <v>1177</v>
      </c>
      <c r="BA20" s="38"/>
      <c r="BB20" s="38"/>
      <c r="BC20" s="38"/>
      <c r="BD20" s="11"/>
      <c r="BE20" s="11"/>
    </row>
    <row r="21" spans="1:57" ht="36" x14ac:dyDescent="0.25">
      <c r="A21" s="212" t="s">
        <v>1080</v>
      </c>
      <c r="B21" s="311"/>
      <c r="D21" s="199" t="s">
        <v>82</v>
      </c>
      <c r="E21" s="281"/>
      <c r="F21" s="201"/>
      <c r="G21" s="201"/>
      <c r="H21" s="201"/>
      <c r="I21" s="201"/>
      <c r="J21" s="201"/>
      <c r="K21" s="212"/>
      <c r="L21" s="347"/>
      <c r="M21" s="199"/>
      <c r="N21" s="236"/>
      <c r="O21" s="199"/>
      <c r="P21" s="237"/>
      <c r="Q21" s="201"/>
      <c r="R21" s="237"/>
      <c r="S21" s="237"/>
      <c r="T21" s="199"/>
      <c r="U21" s="201"/>
      <c r="W21" s="212" t="s">
        <v>217</v>
      </c>
      <c r="X21" s="213"/>
      <c r="Y21" s="212"/>
      <c r="Z21" s="213"/>
      <c r="AA21" s="212"/>
      <c r="AB21" s="212"/>
      <c r="AC21" s="212"/>
      <c r="AE21" s="213" t="s">
        <v>629</v>
      </c>
      <c r="AF21" s="196" t="s">
        <v>605</v>
      </c>
      <c r="AG21" s="212"/>
      <c r="AH21" s="196" t="s">
        <v>605</v>
      </c>
      <c r="AI21" s="196" t="s">
        <v>605</v>
      </c>
      <c r="AJ21" s="287" t="s">
        <v>1183</v>
      </c>
      <c r="AK21" s="212"/>
      <c r="AL21" s="212"/>
      <c r="AM21" s="212"/>
      <c r="AN21" s="213"/>
      <c r="AP21" s="32" t="s">
        <v>1125</v>
      </c>
      <c r="BA21" s="38"/>
      <c r="BB21" s="38"/>
      <c r="BC21" s="38"/>
      <c r="BD21" s="38"/>
      <c r="BE21" s="38"/>
    </row>
    <row r="22" spans="1:57" ht="24" x14ac:dyDescent="0.25">
      <c r="A22" s="214" t="s">
        <v>1081</v>
      </c>
      <c r="B22" s="210"/>
      <c r="D22" s="199" t="s">
        <v>138</v>
      </c>
      <c r="E22" s="281"/>
      <c r="F22" s="196"/>
      <c r="G22" s="199"/>
      <c r="H22" s="199"/>
      <c r="I22" s="199"/>
      <c r="J22" s="199"/>
      <c r="K22" s="212"/>
      <c r="L22" s="347"/>
      <c r="M22" s="199"/>
      <c r="N22" s="212"/>
      <c r="O22" s="201"/>
      <c r="P22" s="236"/>
      <c r="Q22" s="237"/>
      <c r="R22" s="236"/>
      <c r="S22" s="236"/>
      <c r="T22" s="201"/>
      <c r="U22" s="237"/>
      <c r="W22" s="212" t="s">
        <v>293</v>
      </c>
      <c r="X22" s="212"/>
      <c r="Y22" s="212"/>
      <c r="Z22" s="212"/>
      <c r="AA22" s="212"/>
      <c r="AB22" s="212"/>
      <c r="AC22" s="212"/>
      <c r="AE22" s="212" t="s">
        <v>217</v>
      </c>
      <c r="AF22" s="212" t="s">
        <v>119</v>
      </c>
      <c r="AG22" s="213"/>
      <c r="AH22" s="212" t="s">
        <v>119</v>
      </c>
      <c r="AI22" s="212" t="s">
        <v>119</v>
      </c>
      <c r="AJ22" s="212"/>
      <c r="AK22" s="212"/>
      <c r="AL22" s="212"/>
      <c r="AM22" s="214"/>
      <c r="AN22" s="199"/>
      <c r="AP22" s="32" t="s">
        <v>1029</v>
      </c>
      <c r="BA22" s="11"/>
      <c r="BB22" s="38"/>
      <c r="BC22" s="38"/>
      <c r="BD22" s="38"/>
      <c r="BE22" s="38"/>
    </row>
    <row r="23" spans="1:57" ht="36" x14ac:dyDescent="0.25">
      <c r="A23" s="213" t="s">
        <v>1076</v>
      </c>
      <c r="B23" s="196"/>
      <c r="D23" s="199" t="s">
        <v>101</v>
      </c>
      <c r="E23" s="281"/>
      <c r="F23" s="199"/>
      <c r="G23" s="199"/>
      <c r="H23" s="199"/>
      <c r="I23" s="199"/>
      <c r="J23" s="199"/>
      <c r="K23" s="212"/>
      <c r="L23" s="347"/>
      <c r="M23" s="201"/>
      <c r="N23" s="214"/>
      <c r="O23" s="199"/>
      <c r="P23" s="199"/>
      <c r="Q23" s="236"/>
      <c r="R23" s="199"/>
      <c r="S23" s="199"/>
      <c r="T23" s="199"/>
      <c r="U23" s="236"/>
      <c r="W23" s="212" t="s">
        <v>607</v>
      </c>
      <c r="X23" s="213"/>
      <c r="Y23" s="212"/>
      <c r="Z23" s="212"/>
      <c r="AA23" s="212"/>
      <c r="AB23" s="214"/>
      <c r="AC23" s="212"/>
      <c r="AE23" s="214" t="s">
        <v>182</v>
      </c>
      <c r="AF23" s="287" t="s">
        <v>1183</v>
      </c>
      <c r="AG23" s="213"/>
      <c r="AH23" s="287" t="s">
        <v>1183</v>
      </c>
      <c r="AI23" s="287" t="s">
        <v>1183</v>
      </c>
      <c r="AJ23" s="213"/>
      <c r="AK23" s="214"/>
      <c r="AL23" s="280"/>
      <c r="AM23" s="212"/>
      <c r="AN23" s="212"/>
      <c r="AP23" s="356" t="s">
        <v>1033</v>
      </c>
      <c r="BA23" s="38"/>
      <c r="BB23" s="38"/>
      <c r="BC23" s="38"/>
      <c r="BD23" s="38"/>
      <c r="BE23" s="38"/>
    </row>
    <row r="24" spans="1:57" ht="36" x14ac:dyDescent="0.25">
      <c r="A24" s="212" t="s">
        <v>1083</v>
      </c>
      <c r="B24" s="212"/>
      <c r="D24" s="214" t="s">
        <v>625</v>
      </c>
      <c r="E24" s="327"/>
      <c r="F24" s="199"/>
      <c r="G24" s="214"/>
      <c r="H24" s="214"/>
      <c r="I24" s="214"/>
      <c r="J24" s="214"/>
      <c r="K24" s="214"/>
      <c r="L24" s="327"/>
      <c r="M24" s="199"/>
      <c r="N24" s="201"/>
      <c r="O24" s="237"/>
      <c r="P24" s="201"/>
      <c r="Q24" s="199"/>
      <c r="R24" s="201"/>
      <c r="S24" s="201"/>
      <c r="T24" s="201"/>
      <c r="U24" s="199"/>
      <c r="W24" s="212" t="s">
        <v>119</v>
      </c>
      <c r="X24" s="213"/>
      <c r="Y24" s="214"/>
      <c r="Z24" s="214"/>
      <c r="AA24" s="212"/>
      <c r="AB24" s="212"/>
      <c r="AC24" s="212"/>
      <c r="AE24" s="199" t="s">
        <v>293</v>
      </c>
      <c r="AF24" s="213"/>
      <c r="AG24" s="212"/>
      <c r="AH24" s="212"/>
      <c r="AI24" s="212"/>
      <c r="AJ24" s="199"/>
      <c r="AK24" s="212"/>
      <c r="AL24" s="212"/>
      <c r="AM24" s="212"/>
      <c r="AN24" s="214"/>
      <c r="AP24" s="32" t="s">
        <v>1106</v>
      </c>
      <c r="BA24" s="38"/>
      <c r="BB24" s="38"/>
      <c r="BC24" s="38"/>
      <c r="BD24" s="38"/>
      <c r="BE24" s="38"/>
    </row>
    <row r="25" spans="1:57" ht="24" x14ac:dyDescent="0.25">
      <c r="A25" s="309" t="s">
        <v>1082</v>
      </c>
      <c r="B25" s="212"/>
      <c r="D25" s="316" t="s">
        <v>626</v>
      </c>
      <c r="E25" s="328"/>
      <c r="F25" s="236"/>
      <c r="G25" s="201"/>
      <c r="H25" s="201"/>
      <c r="I25" s="201"/>
      <c r="J25" s="201"/>
      <c r="K25" s="212"/>
      <c r="L25" s="347"/>
      <c r="M25" s="236"/>
      <c r="N25" s="199"/>
      <c r="O25" s="236"/>
      <c r="P25" s="214"/>
      <c r="Q25" s="201"/>
      <c r="R25" s="214"/>
      <c r="S25" s="214"/>
      <c r="T25" s="237"/>
      <c r="U25" s="201"/>
      <c r="W25" s="212" t="s">
        <v>1183</v>
      </c>
      <c r="X25" s="212"/>
      <c r="Y25" s="213"/>
      <c r="Z25" s="212"/>
      <c r="AA25" s="212"/>
      <c r="AB25" s="212"/>
      <c r="AC25" s="214"/>
      <c r="AE25" s="212" t="s">
        <v>607</v>
      </c>
      <c r="AF25" s="212"/>
      <c r="AG25" s="212"/>
      <c r="AH25" s="213"/>
      <c r="AI25" s="213"/>
      <c r="AJ25" s="212"/>
      <c r="AK25" s="212"/>
      <c r="AL25" s="280"/>
      <c r="AM25" s="280"/>
      <c r="AN25" s="213"/>
      <c r="AP25" s="32" t="s">
        <v>1039</v>
      </c>
      <c r="BA25" s="38"/>
      <c r="BB25" s="38"/>
      <c r="BC25" s="38"/>
      <c r="BD25" s="38"/>
      <c r="BE25" s="38"/>
    </row>
    <row r="26" spans="1:57" ht="30" x14ac:dyDescent="0.25">
      <c r="A26" s="226"/>
      <c r="B26" s="212"/>
      <c r="D26" s="220" t="s">
        <v>627</v>
      </c>
      <c r="E26" s="326"/>
      <c r="F26" s="199"/>
      <c r="G26" s="340"/>
      <c r="H26" s="340"/>
      <c r="I26" s="340"/>
      <c r="J26" s="340"/>
      <c r="K26" s="196"/>
      <c r="L26" s="349"/>
      <c r="M26" s="199"/>
      <c r="N26" s="201"/>
      <c r="O26" s="199"/>
      <c r="P26" s="236"/>
      <c r="Q26" s="214"/>
      <c r="R26" s="236"/>
      <c r="S26" s="236"/>
      <c r="T26" s="236"/>
      <c r="U26" s="236"/>
      <c r="W26" s="213"/>
      <c r="X26" s="212"/>
      <c r="Y26" s="212"/>
      <c r="Z26" s="212"/>
      <c r="AA26" s="213"/>
      <c r="AB26" s="212"/>
      <c r="AC26" s="213"/>
      <c r="AE26" s="196" t="s">
        <v>605</v>
      </c>
      <c r="AF26" s="213"/>
      <c r="AG26" s="214"/>
      <c r="AH26" s="212"/>
      <c r="AI26" s="212"/>
      <c r="AJ26" s="213"/>
      <c r="AK26" s="280"/>
      <c r="AL26" s="212"/>
      <c r="AM26" s="280"/>
      <c r="AN26" s="212"/>
      <c r="AP26" s="115" t="s">
        <v>1042</v>
      </c>
      <c r="BA26" s="38"/>
      <c r="BB26" s="38"/>
      <c r="BC26" s="38"/>
      <c r="BD26" s="38"/>
      <c r="BE26" s="38"/>
    </row>
    <row r="27" spans="1:57" ht="30" x14ac:dyDescent="0.25">
      <c r="A27" s="259" t="s">
        <v>1088</v>
      </c>
      <c r="B27" s="212"/>
      <c r="D27" s="199" t="s">
        <v>1180</v>
      </c>
      <c r="E27" s="281"/>
      <c r="F27" s="236"/>
      <c r="G27" s="199"/>
      <c r="H27" s="199"/>
      <c r="I27" s="199"/>
      <c r="J27" s="199"/>
      <c r="K27" s="212"/>
      <c r="L27" s="347"/>
      <c r="M27" s="214"/>
      <c r="N27" s="236"/>
      <c r="O27" s="214"/>
      <c r="P27" s="201"/>
      <c r="Q27" s="236"/>
      <c r="R27" s="201"/>
      <c r="S27" s="201"/>
      <c r="T27" s="199"/>
      <c r="U27" s="201"/>
      <c r="W27" s="213"/>
      <c r="X27" s="212"/>
      <c r="Y27" s="214"/>
      <c r="Z27" s="212"/>
      <c r="AA27" s="212"/>
      <c r="AB27" s="212"/>
      <c r="AC27" s="212"/>
      <c r="AE27" s="212" t="s">
        <v>119</v>
      </c>
      <c r="AF27" s="213"/>
      <c r="AG27" s="212"/>
      <c r="AH27" s="213"/>
      <c r="AI27" s="213"/>
      <c r="AJ27" s="213"/>
      <c r="AK27" s="280"/>
      <c r="AL27" s="214"/>
      <c r="AM27" s="212"/>
      <c r="AN27" s="212"/>
      <c r="AP27" s="359" t="s">
        <v>1041</v>
      </c>
      <c r="BA27" s="38"/>
      <c r="BB27" s="11"/>
      <c r="BC27" s="38"/>
      <c r="BD27" s="38"/>
      <c r="BE27" s="38"/>
    </row>
    <row r="28" spans="1:57" ht="48.75" x14ac:dyDescent="0.25">
      <c r="A28" s="308" t="s">
        <v>1090</v>
      </c>
      <c r="B28" s="212"/>
      <c r="D28" s="197" t="s">
        <v>1181</v>
      </c>
      <c r="E28" s="320"/>
      <c r="F28" s="235"/>
      <c r="G28" s="235"/>
      <c r="H28" s="235"/>
      <c r="I28" s="235"/>
      <c r="J28" s="235"/>
      <c r="K28" s="211"/>
      <c r="L28" s="324"/>
      <c r="M28" s="235"/>
      <c r="N28" s="198"/>
      <c r="O28" s="198"/>
      <c r="P28" s="198"/>
      <c r="Q28" s="198"/>
      <c r="R28" s="198"/>
      <c r="S28" s="198"/>
      <c r="T28" s="198"/>
      <c r="U28" s="198"/>
      <c r="W28" s="210"/>
      <c r="X28" s="210"/>
      <c r="Y28" s="211"/>
      <c r="Z28" s="307"/>
      <c r="AA28" s="307"/>
      <c r="AB28" s="307"/>
      <c r="AC28" s="307"/>
      <c r="AE28" s="354" t="s">
        <v>1183</v>
      </c>
      <c r="AF28" s="210"/>
      <c r="AG28" s="210"/>
      <c r="AH28" s="211"/>
      <c r="AI28" s="211"/>
      <c r="AJ28" s="210"/>
      <c r="AK28" s="210"/>
      <c r="AL28" s="211"/>
      <c r="AM28" s="307"/>
      <c r="AN28" s="210"/>
      <c r="AP28" s="360" t="s">
        <v>1045</v>
      </c>
      <c r="BA28" s="11"/>
      <c r="BB28" s="38"/>
      <c r="BC28" s="11"/>
      <c r="BD28" s="38"/>
      <c r="BE28" s="38"/>
    </row>
    <row r="29" spans="1:57" x14ac:dyDescent="0.25">
      <c r="A29" s="259" t="s">
        <v>1086</v>
      </c>
      <c r="B29" s="212"/>
      <c r="D29" s="200" t="s">
        <v>217</v>
      </c>
      <c r="E29" s="323"/>
      <c r="F29" s="207"/>
      <c r="G29" s="274"/>
      <c r="H29" s="274"/>
      <c r="I29" s="274"/>
      <c r="J29" s="274"/>
      <c r="K29" s="203"/>
      <c r="L29" s="150"/>
      <c r="M29" s="207"/>
      <c r="N29" s="274"/>
      <c r="O29" s="207"/>
      <c r="P29" s="205"/>
      <c r="Q29" s="207"/>
      <c r="R29" s="205"/>
      <c r="S29" s="205"/>
      <c r="T29" s="274"/>
      <c r="U29" s="205"/>
      <c r="W29" s="203"/>
      <c r="X29" s="203"/>
      <c r="Y29" s="203"/>
      <c r="Z29" s="311"/>
      <c r="AA29" s="311"/>
      <c r="AB29" s="311"/>
      <c r="AC29" s="311"/>
      <c r="AE29" s="311"/>
      <c r="AF29" s="203"/>
      <c r="AG29" s="278"/>
      <c r="AH29" s="203"/>
      <c r="AI29" s="203"/>
      <c r="AJ29" s="274"/>
      <c r="AK29" s="274"/>
      <c r="AL29" s="203"/>
      <c r="AM29" s="311"/>
      <c r="AN29" s="205"/>
      <c r="AP29" s="64"/>
      <c r="BA29" s="38"/>
      <c r="BB29" s="38"/>
      <c r="BC29" s="38"/>
      <c r="BD29" s="38"/>
      <c r="BE29" s="11"/>
    </row>
    <row r="30" spans="1:57" x14ac:dyDescent="0.25">
      <c r="A30" s="310" t="s">
        <v>1087</v>
      </c>
      <c r="B30" s="203"/>
      <c r="D30" s="307" t="s">
        <v>182</v>
      </c>
      <c r="E30" s="329"/>
      <c r="F30" s="263"/>
      <c r="G30" s="307"/>
      <c r="H30" s="307"/>
      <c r="I30" s="307"/>
      <c r="J30" s="307"/>
      <c r="K30" s="306"/>
      <c r="L30" s="350"/>
      <c r="M30" s="198"/>
      <c r="N30" s="235"/>
      <c r="O30" s="198"/>
      <c r="P30" s="197"/>
      <c r="Q30" s="306"/>
      <c r="R30" s="197"/>
      <c r="S30" s="197"/>
      <c r="T30" s="235"/>
      <c r="U30" s="197"/>
      <c r="W30" s="211"/>
      <c r="X30" s="210"/>
      <c r="Y30" s="210"/>
      <c r="Z30" s="210"/>
      <c r="AA30" s="210"/>
      <c r="AB30" s="210"/>
      <c r="AC30" s="210"/>
      <c r="AE30" s="210"/>
      <c r="AF30" s="307"/>
      <c r="AG30" s="279"/>
      <c r="AH30" s="307"/>
      <c r="AI30" s="307"/>
      <c r="AJ30" s="210"/>
      <c r="AK30" s="211"/>
      <c r="AL30" s="307"/>
      <c r="AM30" s="210"/>
      <c r="AN30" s="210"/>
      <c r="AP30" s="32"/>
      <c r="BA30" s="38"/>
      <c r="BB30" s="38"/>
      <c r="BC30" s="38"/>
      <c r="BD30" s="38"/>
      <c r="BE30" s="38"/>
    </row>
    <row r="31" spans="1:57" x14ac:dyDescent="0.25">
      <c r="A31" s="284" t="s">
        <v>1089</v>
      </c>
      <c r="B31" s="212"/>
      <c r="D31" s="271" t="s">
        <v>607</v>
      </c>
      <c r="E31" s="325"/>
      <c r="F31" s="199"/>
      <c r="G31" s="236"/>
      <c r="H31" s="236"/>
      <c r="I31" s="236"/>
      <c r="J31" s="236"/>
      <c r="K31" s="213"/>
      <c r="L31" s="261"/>
      <c r="M31" s="201"/>
      <c r="N31" s="201"/>
      <c r="O31" s="199"/>
      <c r="P31" s="201"/>
      <c r="Q31" s="199"/>
      <c r="R31" s="201"/>
      <c r="S31" s="201"/>
      <c r="T31" s="201"/>
      <c r="U31" s="201"/>
      <c r="W31" s="212"/>
      <c r="X31" s="212"/>
      <c r="Y31" s="212"/>
      <c r="Z31" s="213"/>
      <c r="AA31" s="212"/>
      <c r="AB31" s="213"/>
      <c r="AC31" s="212"/>
      <c r="AE31" s="213"/>
      <c r="AF31" s="212"/>
      <c r="AG31" s="213"/>
      <c r="AH31" s="280"/>
      <c r="AI31" s="212"/>
      <c r="AJ31" s="212"/>
      <c r="AK31" s="212"/>
      <c r="AL31" s="213"/>
      <c r="AM31" s="214"/>
      <c r="AN31" s="212"/>
      <c r="AP31" s="65"/>
      <c r="BA31" s="38"/>
      <c r="BB31" s="38"/>
      <c r="BC31" s="38"/>
      <c r="BD31" s="38"/>
      <c r="BE31" s="38"/>
    </row>
    <row r="32" spans="1:57" x14ac:dyDescent="0.25">
      <c r="A32" s="212"/>
      <c r="B32" s="210"/>
      <c r="D32" s="213"/>
      <c r="E32" s="261"/>
      <c r="F32" s="201"/>
      <c r="G32" s="199"/>
      <c r="H32" s="199"/>
      <c r="I32" s="199"/>
      <c r="J32" s="199"/>
      <c r="K32" s="262"/>
      <c r="L32" s="351"/>
      <c r="M32" s="196"/>
      <c r="N32" s="201"/>
      <c r="O32" s="201"/>
      <c r="P32" s="201"/>
      <c r="Q32" s="201"/>
      <c r="R32" s="201"/>
      <c r="S32" s="201"/>
      <c r="T32" s="196"/>
      <c r="U32" s="201"/>
      <c r="W32" s="214"/>
      <c r="X32" s="213"/>
      <c r="Y32" s="212"/>
      <c r="Z32" s="212"/>
      <c r="AA32" s="212"/>
      <c r="AB32" s="212"/>
      <c r="AC32" s="212"/>
      <c r="AE32" s="213"/>
      <c r="AF32" s="280"/>
      <c r="AG32" s="212"/>
      <c r="AH32" s="280"/>
      <c r="AI32" s="280"/>
      <c r="AJ32" s="280"/>
      <c r="AK32" s="214"/>
      <c r="AL32" s="212"/>
      <c r="AM32" s="213"/>
      <c r="AN32" s="212"/>
      <c r="AP32" s="65"/>
      <c r="BA32" s="38"/>
      <c r="BB32" s="38"/>
      <c r="BC32" s="38"/>
      <c r="BD32" s="38"/>
      <c r="BE32" s="38"/>
    </row>
    <row r="33" spans="1:42" x14ac:dyDescent="0.25">
      <c r="A33" s="212"/>
      <c r="B33" s="203"/>
      <c r="D33" s="199"/>
      <c r="E33" s="281"/>
      <c r="F33" s="199"/>
      <c r="G33" s="236"/>
      <c r="H33" s="236"/>
      <c r="I33" s="236"/>
      <c r="J33" s="236"/>
      <c r="K33" s="213"/>
      <c r="L33" s="261"/>
      <c r="M33" s="199"/>
      <c r="N33" s="201"/>
      <c r="O33" s="201"/>
      <c r="P33" s="199"/>
      <c r="Q33" s="201"/>
      <c r="R33" s="199"/>
      <c r="S33" s="199"/>
      <c r="T33" s="199"/>
      <c r="U33" s="199"/>
      <c r="W33" s="212"/>
      <c r="X33" s="212"/>
      <c r="Y33" s="212"/>
      <c r="Z33" s="212"/>
      <c r="AA33" s="212"/>
      <c r="AB33" s="212"/>
      <c r="AC33" s="212"/>
      <c r="AE33" s="212"/>
      <c r="AF33" s="280"/>
      <c r="AG33" s="212"/>
      <c r="AH33" s="214"/>
      <c r="AI33" s="280"/>
      <c r="AJ33" s="280"/>
      <c r="AK33" s="213"/>
      <c r="AL33" s="212"/>
      <c r="AM33" s="212"/>
      <c r="AN33" s="280"/>
      <c r="AP33" s="362"/>
    </row>
    <row r="34" spans="1:42" x14ac:dyDescent="0.25">
      <c r="A34" s="212"/>
      <c r="B34" s="212"/>
      <c r="D34" s="213"/>
      <c r="E34" s="261"/>
      <c r="F34" s="201"/>
      <c r="G34" s="236"/>
      <c r="H34" s="236"/>
      <c r="I34" s="236"/>
      <c r="J34" s="236"/>
      <c r="K34" s="213"/>
      <c r="L34" s="261"/>
      <c r="M34" s="201"/>
      <c r="N34" s="196"/>
      <c r="O34" s="199"/>
      <c r="P34" s="280"/>
      <c r="Q34" s="199"/>
      <c r="R34" s="280"/>
      <c r="S34" s="280"/>
      <c r="T34" s="201"/>
      <c r="U34" s="280"/>
      <c r="W34" s="212"/>
      <c r="X34" s="212"/>
      <c r="Y34" s="212"/>
      <c r="Z34" s="212"/>
      <c r="AA34" s="212"/>
      <c r="AB34" s="212"/>
      <c r="AC34" s="212"/>
      <c r="AE34" s="214"/>
      <c r="AF34" s="212"/>
      <c r="AG34" s="212"/>
      <c r="AH34" s="213"/>
      <c r="AI34" s="212"/>
      <c r="AJ34" s="212"/>
      <c r="AK34" s="212"/>
      <c r="AL34" s="212"/>
      <c r="AM34" s="212"/>
      <c r="AN34" s="212"/>
      <c r="AP34" s="32"/>
    </row>
    <row r="35" spans="1:42" x14ac:dyDescent="0.25">
      <c r="A35" s="213"/>
      <c r="B35" s="213"/>
      <c r="D35" s="213"/>
      <c r="E35" s="261"/>
      <c r="F35" s="236"/>
      <c r="G35" s="220"/>
      <c r="H35" s="220"/>
      <c r="I35" s="220"/>
      <c r="J35" s="220"/>
      <c r="K35" s="212"/>
      <c r="L35" s="347"/>
      <c r="M35" s="201"/>
      <c r="N35" s="199"/>
      <c r="O35" s="280"/>
      <c r="P35" s="199"/>
      <c r="Q35" s="280"/>
      <c r="R35" s="199"/>
      <c r="S35" s="199"/>
      <c r="T35" s="201"/>
      <c r="U35" s="199"/>
      <c r="W35" s="212"/>
      <c r="X35" s="212"/>
      <c r="Y35" s="212"/>
      <c r="Z35" s="212"/>
      <c r="AA35" s="212"/>
      <c r="AB35" s="212"/>
      <c r="AC35" s="212"/>
      <c r="AE35" s="280"/>
      <c r="AF35" s="213"/>
      <c r="AG35" s="212"/>
      <c r="AH35" s="212"/>
      <c r="AI35" s="213"/>
      <c r="AJ35" s="213"/>
      <c r="AK35" s="212"/>
      <c r="AL35" s="196"/>
      <c r="AM35" s="212"/>
      <c r="AN35" s="212"/>
      <c r="AP35" s="65"/>
    </row>
    <row r="36" spans="1:42" x14ac:dyDescent="0.25">
      <c r="A36" s="212"/>
      <c r="B36" s="212"/>
      <c r="D36" s="317"/>
      <c r="E36" s="321"/>
      <c r="F36" s="199"/>
      <c r="G36" s="201"/>
      <c r="H36" s="201"/>
      <c r="I36" s="201"/>
      <c r="J36" s="201"/>
      <c r="K36" s="212"/>
      <c r="L36" s="347"/>
      <c r="M36" s="199"/>
      <c r="N36" s="201"/>
      <c r="O36" s="199"/>
      <c r="P36" s="201"/>
      <c r="Q36" s="199"/>
      <c r="R36" s="201"/>
      <c r="S36" s="201"/>
      <c r="T36" s="199"/>
      <c r="U36" s="201"/>
      <c r="W36" s="213"/>
      <c r="X36" s="212"/>
      <c r="Y36" s="212"/>
      <c r="Z36" s="212"/>
      <c r="AA36" s="212"/>
      <c r="AB36" s="212"/>
      <c r="AC36" s="212"/>
      <c r="AE36" s="280"/>
      <c r="AF36" s="212"/>
      <c r="AG36" s="196"/>
      <c r="AH36" s="213"/>
      <c r="AI36" s="212"/>
      <c r="AJ36" s="212"/>
      <c r="AK36" s="212"/>
      <c r="AL36" s="212"/>
      <c r="AM36" s="196"/>
      <c r="AN36" s="212"/>
      <c r="AP36" s="65"/>
    </row>
    <row r="37" spans="1:42" x14ac:dyDescent="0.25">
      <c r="A37" s="212"/>
      <c r="B37" s="307"/>
      <c r="D37" s="199"/>
      <c r="E37" s="281"/>
      <c r="F37" s="201"/>
      <c r="G37" s="199"/>
      <c r="H37" s="199"/>
      <c r="I37" s="199"/>
      <c r="J37" s="199"/>
      <c r="K37" s="212"/>
      <c r="L37" s="347"/>
      <c r="M37" s="280"/>
      <c r="N37" s="201"/>
      <c r="O37" s="201"/>
      <c r="P37" s="201"/>
      <c r="Q37" s="201"/>
      <c r="R37" s="201"/>
      <c r="S37" s="201"/>
      <c r="T37" s="280"/>
      <c r="U37" s="201"/>
      <c r="W37" s="212"/>
      <c r="X37" s="212"/>
      <c r="Y37" s="212"/>
      <c r="Z37" s="212"/>
      <c r="AA37" s="212"/>
      <c r="AB37" s="212"/>
      <c r="AC37" s="212"/>
      <c r="AE37" s="213"/>
      <c r="AF37" s="212"/>
      <c r="AG37" s="212"/>
      <c r="AH37" s="212"/>
      <c r="AI37" s="212"/>
      <c r="AJ37" s="212"/>
      <c r="AK37" s="196"/>
      <c r="AL37" s="212"/>
      <c r="AM37" s="212"/>
      <c r="AN37" s="212"/>
      <c r="AP37" s="55"/>
    </row>
    <row r="38" spans="1:42" x14ac:dyDescent="0.25">
      <c r="A38" s="203"/>
      <c r="B38" s="312"/>
      <c r="D38" s="200"/>
      <c r="E38" s="323"/>
      <c r="F38" s="207"/>
      <c r="G38" s="341"/>
      <c r="H38" s="341"/>
      <c r="I38" s="341"/>
      <c r="J38" s="341"/>
      <c r="K38" s="311"/>
      <c r="L38" s="352"/>
      <c r="M38" s="200"/>
      <c r="N38" s="278"/>
      <c r="O38" s="207"/>
      <c r="P38" s="207"/>
      <c r="Q38" s="207"/>
      <c r="R38" s="207"/>
      <c r="S38" s="207"/>
      <c r="T38" s="200"/>
      <c r="U38" s="207"/>
      <c r="W38" s="203"/>
      <c r="X38" s="203"/>
      <c r="Y38" s="203"/>
      <c r="Z38" s="203"/>
      <c r="AA38" s="203"/>
      <c r="AB38" s="203"/>
      <c r="AC38" s="203"/>
      <c r="AE38" s="203"/>
      <c r="AF38" s="205"/>
      <c r="AG38" s="203"/>
      <c r="AH38" s="203"/>
      <c r="AI38" s="203"/>
      <c r="AJ38" s="203"/>
      <c r="AK38" s="203"/>
      <c r="AL38" s="203"/>
      <c r="AM38" s="203"/>
      <c r="AN38" s="203"/>
      <c r="AP38" s="65"/>
    </row>
    <row r="39" spans="1:42" x14ac:dyDescent="0.25">
      <c r="A39" s="196"/>
      <c r="B39" s="196"/>
      <c r="D39" s="213"/>
      <c r="E39" s="261"/>
      <c r="F39" s="201"/>
      <c r="G39" s="201"/>
      <c r="H39" s="201"/>
      <c r="I39" s="201"/>
      <c r="J39" s="201"/>
      <c r="K39" s="212"/>
      <c r="L39" s="347"/>
      <c r="M39" s="201"/>
      <c r="N39" s="199"/>
      <c r="O39" s="201"/>
      <c r="P39" s="199"/>
      <c r="Q39" s="201"/>
      <c r="R39" s="199"/>
      <c r="S39" s="199"/>
      <c r="T39" s="201"/>
      <c r="U39" s="199"/>
      <c r="W39" s="212"/>
      <c r="X39" s="212"/>
      <c r="Y39" s="212"/>
      <c r="Z39" s="212"/>
      <c r="AA39" s="212"/>
      <c r="AB39" s="212"/>
      <c r="AC39" s="212"/>
      <c r="AE39" s="212"/>
      <c r="AF39" s="212"/>
      <c r="AG39" s="212"/>
      <c r="AH39" s="196"/>
      <c r="AI39" s="196"/>
      <c r="AJ39" s="196"/>
      <c r="AK39" s="212"/>
      <c r="AL39" s="280"/>
      <c r="AM39" s="212"/>
      <c r="AN39" s="212"/>
      <c r="AP39" s="358"/>
    </row>
    <row r="40" spans="1:42" x14ac:dyDescent="0.25">
      <c r="A40" s="210"/>
      <c r="B40" s="212"/>
      <c r="D40" s="197"/>
      <c r="E40" s="320"/>
      <c r="F40" s="198"/>
      <c r="G40" s="198"/>
      <c r="H40" s="198"/>
      <c r="I40" s="198"/>
      <c r="J40" s="198"/>
      <c r="K40" s="210"/>
      <c r="L40" s="344"/>
      <c r="M40" s="198"/>
      <c r="N40" s="198"/>
      <c r="O40" s="197"/>
      <c r="P40" s="197"/>
      <c r="Q40" s="197"/>
      <c r="R40" s="197"/>
      <c r="S40" s="197"/>
      <c r="T40" s="198"/>
      <c r="U40" s="197"/>
      <c r="W40" s="210"/>
      <c r="X40" s="210"/>
      <c r="Y40" s="210"/>
      <c r="Z40" s="210"/>
      <c r="AA40" s="210"/>
      <c r="AB40" s="210"/>
      <c r="AC40" s="210"/>
      <c r="AE40" s="306"/>
      <c r="AF40" s="210"/>
      <c r="AG40" s="279"/>
      <c r="AH40" s="210"/>
      <c r="AI40" s="210"/>
      <c r="AJ40" s="210"/>
      <c r="AK40" s="210"/>
      <c r="AL40" s="210"/>
      <c r="AM40" s="279"/>
      <c r="AN40" s="210"/>
      <c r="AP40" s="50"/>
    </row>
    <row r="41" spans="1:42" x14ac:dyDescent="0.25">
      <c r="A41" s="203"/>
      <c r="B41" s="210"/>
      <c r="D41" s="200"/>
      <c r="E41" s="323"/>
      <c r="F41" s="207"/>
      <c r="G41" s="207"/>
      <c r="H41" s="207"/>
      <c r="I41" s="207"/>
      <c r="J41" s="207"/>
      <c r="K41" s="203"/>
      <c r="L41" s="150"/>
      <c r="M41" s="207"/>
      <c r="N41" s="207"/>
      <c r="O41" s="200"/>
      <c r="P41" s="200"/>
      <c r="Q41" s="200"/>
      <c r="R41" s="200"/>
      <c r="S41" s="200"/>
      <c r="T41" s="207"/>
      <c r="U41" s="200"/>
      <c r="W41" s="203"/>
      <c r="X41" s="203"/>
      <c r="Y41" s="203"/>
      <c r="Z41" s="203"/>
      <c r="AA41" s="203"/>
      <c r="AB41" s="203"/>
      <c r="AC41" s="203"/>
      <c r="AE41" s="203"/>
      <c r="AF41" s="203"/>
      <c r="AG41" s="203"/>
      <c r="AH41" s="203"/>
      <c r="AI41" s="203"/>
      <c r="AJ41" s="203"/>
      <c r="AK41" s="278"/>
      <c r="AL41" s="203"/>
      <c r="AM41" s="203"/>
      <c r="AN41" s="203"/>
      <c r="AP41" s="32"/>
    </row>
    <row r="42" spans="1:42" x14ac:dyDescent="0.25">
      <c r="A42" s="212"/>
      <c r="B42" s="205"/>
      <c r="D42" s="264"/>
      <c r="E42" s="330"/>
      <c r="F42" s="199"/>
      <c r="G42" s="201"/>
      <c r="H42" s="201"/>
      <c r="I42" s="201"/>
      <c r="J42" s="201"/>
      <c r="K42" s="212"/>
      <c r="L42" s="347"/>
      <c r="M42" s="199"/>
      <c r="N42" s="201"/>
      <c r="O42" s="199"/>
      <c r="P42" s="236"/>
      <c r="Q42" s="199"/>
      <c r="R42" s="236"/>
      <c r="S42" s="236"/>
      <c r="T42" s="199"/>
      <c r="U42" s="236"/>
      <c r="W42" s="212"/>
      <c r="X42" s="212"/>
      <c r="Y42" s="212"/>
      <c r="Z42" s="212"/>
      <c r="AA42" s="212"/>
      <c r="AB42" s="212"/>
      <c r="AC42" s="212"/>
      <c r="AE42" s="212"/>
      <c r="AF42" s="280"/>
      <c r="AG42" s="212"/>
      <c r="AH42" s="212"/>
      <c r="AI42" s="212"/>
      <c r="AJ42" s="212"/>
      <c r="AK42" s="212"/>
      <c r="AL42" s="212"/>
      <c r="AM42" s="212"/>
      <c r="AN42" s="213"/>
      <c r="AP42" s="32"/>
    </row>
    <row r="43" spans="1:42" x14ac:dyDescent="0.25">
      <c r="A43" s="212"/>
      <c r="B43" s="210"/>
      <c r="D43" s="199"/>
      <c r="E43" s="281"/>
      <c r="F43" s="201"/>
      <c r="G43" s="201"/>
      <c r="H43" s="201"/>
      <c r="I43" s="201"/>
      <c r="J43" s="201"/>
      <c r="K43" s="212"/>
      <c r="L43" s="347"/>
      <c r="M43" s="199"/>
      <c r="N43" s="199"/>
      <c r="O43" s="236"/>
      <c r="P43" s="201"/>
      <c r="Q43" s="236"/>
      <c r="R43" s="201"/>
      <c r="S43" s="201"/>
      <c r="T43" s="199"/>
      <c r="U43" s="201"/>
      <c r="W43" s="212"/>
      <c r="X43" s="212"/>
      <c r="Y43" s="213"/>
      <c r="Z43" s="212"/>
      <c r="AA43" s="212"/>
      <c r="AB43" s="212"/>
      <c r="AC43" s="212"/>
      <c r="AE43" s="212"/>
      <c r="AF43" s="212"/>
      <c r="AG43" s="212"/>
      <c r="AH43" s="280"/>
      <c r="AI43" s="280"/>
      <c r="AJ43" s="280"/>
      <c r="AK43" s="212"/>
      <c r="AL43" s="212"/>
      <c r="AM43" s="212"/>
      <c r="AN43" s="212"/>
      <c r="AP43" s="32"/>
    </row>
    <row r="44" spans="1:42" x14ac:dyDescent="0.25">
      <c r="A44" s="212"/>
      <c r="B44" s="212"/>
      <c r="D44" s="199"/>
      <c r="E44" s="281"/>
      <c r="F44" s="201"/>
      <c r="G44" s="201"/>
      <c r="H44" s="201"/>
      <c r="I44" s="201"/>
      <c r="J44" s="201"/>
      <c r="K44" s="212"/>
      <c r="L44" s="347"/>
      <c r="M44" s="199"/>
      <c r="N44" s="199"/>
      <c r="O44" s="237"/>
      <c r="P44" s="237"/>
      <c r="Q44" s="201"/>
      <c r="R44" s="237"/>
      <c r="S44" s="237"/>
      <c r="T44" s="201"/>
      <c r="U44" s="237"/>
      <c r="W44" s="212"/>
      <c r="X44" s="212"/>
      <c r="Y44" s="214"/>
      <c r="Z44" s="212"/>
      <c r="AA44" s="213"/>
      <c r="AB44" s="212"/>
      <c r="AC44" s="213"/>
      <c r="AE44" s="280"/>
      <c r="AF44" s="212"/>
      <c r="AG44" s="212"/>
      <c r="AH44" s="212"/>
      <c r="AI44" s="212"/>
      <c r="AJ44" s="212"/>
      <c r="AK44" s="212"/>
      <c r="AL44" s="212"/>
      <c r="AM44" s="212"/>
      <c r="AN44" s="214"/>
      <c r="AP44" s="32"/>
    </row>
    <row r="45" spans="1:42" x14ac:dyDescent="0.25">
      <c r="A45" s="210"/>
      <c r="B45" s="212"/>
      <c r="D45" s="197"/>
      <c r="E45" s="320"/>
      <c r="F45" s="198"/>
      <c r="G45" s="198"/>
      <c r="H45" s="198"/>
      <c r="I45" s="198"/>
      <c r="J45" s="198"/>
      <c r="K45" s="210"/>
      <c r="L45" s="344"/>
      <c r="M45" s="235"/>
      <c r="N45" s="235"/>
      <c r="O45" s="197"/>
      <c r="P45" s="197"/>
      <c r="Q45" s="336"/>
      <c r="R45" s="197"/>
      <c r="S45" s="197"/>
      <c r="T45" s="336"/>
      <c r="U45" s="197"/>
      <c r="W45" s="210"/>
      <c r="X45" s="211"/>
      <c r="Y45" s="210"/>
      <c r="Z45" s="211"/>
      <c r="AA45" s="307"/>
      <c r="AB45" s="211"/>
      <c r="AC45" s="210"/>
      <c r="AE45" s="210"/>
      <c r="AF45" s="210"/>
      <c r="AG45" s="210"/>
      <c r="AH45" s="210"/>
      <c r="AI45" s="210"/>
      <c r="AJ45" s="210"/>
      <c r="AK45" s="210"/>
      <c r="AL45" s="210"/>
      <c r="AM45" s="210"/>
      <c r="AN45" s="197"/>
      <c r="AP45" s="55"/>
    </row>
    <row r="46" spans="1:42" x14ac:dyDescent="0.25">
      <c r="A46" s="203"/>
      <c r="B46" s="212"/>
      <c r="D46" s="200"/>
      <c r="E46" s="323"/>
      <c r="F46" s="200"/>
      <c r="G46" s="207"/>
      <c r="H46" s="207"/>
      <c r="I46" s="207"/>
      <c r="J46" s="207"/>
      <c r="K46" s="203"/>
      <c r="L46" s="150"/>
      <c r="M46" s="207"/>
      <c r="N46" s="207"/>
      <c r="O46" s="200"/>
      <c r="P46" s="200"/>
      <c r="Q46" s="200"/>
      <c r="R46" s="200"/>
      <c r="S46" s="200"/>
      <c r="T46" s="200"/>
      <c r="U46" s="200"/>
      <c r="W46" s="203"/>
      <c r="X46" s="203"/>
      <c r="Y46" s="205"/>
      <c r="Z46" s="274"/>
      <c r="AA46" s="203"/>
      <c r="AB46" s="274"/>
      <c r="AC46" s="205"/>
      <c r="AE46" s="203"/>
      <c r="AF46" s="203"/>
      <c r="AG46" s="203"/>
      <c r="AH46" s="203"/>
      <c r="AI46" s="203"/>
      <c r="AJ46" s="203"/>
      <c r="AK46" s="203"/>
      <c r="AL46" s="203"/>
      <c r="AM46" s="203"/>
      <c r="AN46" s="200"/>
      <c r="AP46" s="65"/>
    </row>
    <row r="47" spans="1:42" x14ac:dyDescent="0.25">
      <c r="A47" s="212"/>
      <c r="B47" s="212"/>
      <c r="D47" s="199"/>
      <c r="E47" s="281"/>
      <c r="F47" s="199"/>
      <c r="G47" s="201"/>
      <c r="H47" s="201"/>
      <c r="I47" s="201"/>
      <c r="J47" s="201"/>
      <c r="K47" s="212"/>
      <c r="L47" s="347"/>
      <c r="M47" s="199"/>
      <c r="N47" s="237"/>
      <c r="O47" s="199"/>
      <c r="P47" s="199"/>
      <c r="Q47" s="199"/>
      <c r="R47" s="199"/>
      <c r="S47" s="199"/>
      <c r="T47" s="199"/>
      <c r="U47" s="199"/>
      <c r="W47" s="212"/>
      <c r="X47" s="214"/>
      <c r="Y47" s="212"/>
      <c r="Z47" s="212"/>
      <c r="AA47" s="196"/>
      <c r="AB47" s="212"/>
      <c r="AC47" s="212"/>
      <c r="AE47" s="212"/>
      <c r="AF47" s="212"/>
      <c r="AG47" s="213"/>
      <c r="AH47" s="212"/>
      <c r="AI47" s="212"/>
      <c r="AJ47" s="212"/>
      <c r="AK47" s="212"/>
      <c r="AL47" s="213"/>
      <c r="AM47" s="213"/>
      <c r="AN47" s="212"/>
      <c r="AP47" s="115"/>
    </row>
    <row r="48" spans="1:42" x14ac:dyDescent="0.25">
      <c r="A48" s="212"/>
      <c r="B48" s="212"/>
      <c r="D48" s="264"/>
      <c r="E48" s="330"/>
      <c r="F48" s="199"/>
      <c r="G48" s="201"/>
      <c r="H48" s="201"/>
      <c r="I48" s="201"/>
      <c r="J48" s="201"/>
      <c r="K48" s="212"/>
      <c r="L48" s="347"/>
      <c r="M48" s="199"/>
      <c r="N48" s="199"/>
      <c r="O48" s="199"/>
      <c r="P48" s="199"/>
      <c r="Q48" s="199"/>
      <c r="R48" s="199"/>
      <c r="S48" s="199"/>
      <c r="T48" s="199"/>
      <c r="U48" s="199"/>
      <c r="W48" s="214"/>
      <c r="X48" s="212"/>
      <c r="Y48" s="212"/>
      <c r="Z48" s="196"/>
      <c r="AA48" s="212"/>
      <c r="AB48" s="196"/>
      <c r="AC48" s="212"/>
      <c r="AE48" s="212"/>
      <c r="AF48" s="212"/>
      <c r="AG48" s="212"/>
      <c r="AH48" s="212"/>
      <c r="AI48" s="212"/>
      <c r="AJ48" s="212"/>
      <c r="AK48" s="213"/>
      <c r="AL48" s="199"/>
      <c r="AM48" s="199"/>
      <c r="AN48" s="212"/>
      <c r="AP48" s="49"/>
    </row>
    <row r="49" spans="1:42" x14ac:dyDescent="0.25">
      <c r="A49" s="306"/>
      <c r="B49" s="203"/>
      <c r="D49" s="197"/>
      <c r="E49" s="320"/>
      <c r="F49" s="197"/>
      <c r="G49" s="197"/>
      <c r="H49" s="197"/>
      <c r="I49" s="197"/>
      <c r="J49" s="197"/>
      <c r="K49" s="210"/>
      <c r="L49" s="344"/>
      <c r="M49" s="197"/>
      <c r="N49" s="197"/>
      <c r="O49" s="198"/>
      <c r="P49" s="198"/>
      <c r="Q49" s="198"/>
      <c r="R49" s="198"/>
      <c r="S49" s="198"/>
      <c r="T49" s="197"/>
      <c r="U49" s="198"/>
      <c r="W49" s="306"/>
      <c r="X49" s="306"/>
      <c r="Y49" s="210"/>
      <c r="Z49" s="210"/>
      <c r="AA49" s="210"/>
      <c r="AB49" s="210"/>
      <c r="AC49" s="210"/>
      <c r="AE49" s="210"/>
      <c r="AF49" s="210"/>
      <c r="AG49" s="307"/>
      <c r="AH49" s="211"/>
      <c r="AI49" s="211"/>
      <c r="AJ49" s="211"/>
      <c r="AK49" s="197"/>
      <c r="AL49" s="210"/>
      <c r="AM49" s="210"/>
      <c r="AN49" s="210"/>
      <c r="AP49" s="50"/>
    </row>
    <row r="50" spans="1:42" x14ac:dyDescent="0.25">
      <c r="A50" s="203"/>
      <c r="B50" s="210"/>
      <c r="D50" s="270"/>
      <c r="E50" s="331"/>
      <c r="F50" s="207"/>
      <c r="G50" s="205"/>
      <c r="H50" s="205"/>
      <c r="I50" s="205"/>
      <c r="J50" s="205"/>
      <c r="K50" s="205"/>
      <c r="L50" s="353"/>
      <c r="M50" s="207"/>
      <c r="N50" s="207"/>
      <c r="O50" s="238"/>
      <c r="P50" s="238"/>
      <c r="Q50" s="238"/>
      <c r="R50" s="238"/>
      <c r="S50" s="238"/>
      <c r="T50" s="238"/>
      <c r="U50" s="238"/>
      <c r="W50" s="203"/>
      <c r="X50" s="203"/>
      <c r="Y50" s="205"/>
      <c r="Z50" s="203"/>
      <c r="AA50" s="205"/>
      <c r="AB50" s="203"/>
      <c r="AC50" s="205"/>
      <c r="AE50" s="200"/>
      <c r="AF50" s="200"/>
      <c r="AG50" s="200"/>
      <c r="AH50" s="200"/>
      <c r="AI50" s="200"/>
      <c r="AJ50" s="200"/>
      <c r="AK50" s="203"/>
      <c r="AL50" s="203"/>
      <c r="AM50" s="203"/>
      <c r="AN50" s="205"/>
      <c r="AP50" s="49"/>
    </row>
    <row r="51" spans="1:42" x14ac:dyDescent="0.25">
      <c r="A51" s="210"/>
      <c r="B51" s="212"/>
      <c r="D51" s="269"/>
      <c r="E51" s="332"/>
      <c r="F51" s="198"/>
      <c r="G51" s="197"/>
      <c r="H51" s="197"/>
      <c r="I51" s="197"/>
      <c r="J51" s="197"/>
      <c r="K51" s="210"/>
      <c r="L51" s="344"/>
      <c r="M51" s="337"/>
      <c r="N51" s="337"/>
      <c r="O51" s="198"/>
      <c r="P51" s="198"/>
      <c r="Q51" s="198"/>
      <c r="R51" s="198"/>
      <c r="S51" s="198"/>
      <c r="T51" s="198"/>
      <c r="U51" s="198"/>
      <c r="W51" s="210"/>
      <c r="X51" s="210"/>
      <c r="Y51" s="210"/>
      <c r="Z51" s="306"/>
      <c r="AA51" s="210"/>
      <c r="AB51" s="306"/>
      <c r="AC51" s="210"/>
      <c r="AE51" s="210"/>
      <c r="AF51" s="210"/>
      <c r="AG51" s="210"/>
      <c r="AH51" s="210"/>
      <c r="AI51" s="210"/>
      <c r="AJ51" s="210"/>
      <c r="AK51" s="210"/>
      <c r="AL51" s="210"/>
      <c r="AM51" s="210"/>
      <c r="AN51" s="279"/>
      <c r="AP51" s="32"/>
    </row>
    <row r="52" spans="1:42" x14ac:dyDescent="0.25">
      <c r="A52" s="196"/>
      <c r="B52" s="212"/>
      <c r="D52" s="199"/>
      <c r="E52" s="281"/>
      <c r="F52" s="199"/>
      <c r="G52" s="201"/>
      <c r="H52" s="201"/>
      <c r="I52" s="201"/>
      <c r="J52" s="201"/>
      <c r="K52" s="212"/>
      <c r="L52" s="347"/>
      <c r="M52" s="201"/>
      <c r="N52" s="201"/>
      <c r="O52" s="201"/>
      <c r="P52" s="201"/>
      <c r="Q52" s="201"/>
      <c r="R52" s="201"/>
      <c r="S52" s="201"/>
      <c r="T52" s="201"/>
      <c r="U52" s="201"/>
      <c r="W52" s="196"/>
      <c r="X52" s="212"/>
      <c r="Y52" s="212"/>
      <c r="Z52" s="212"/>
      <c r="AA52" s="212"/>
      <c r="AB52" s="212"/>
      <c r="AC52" s="212"/>
      <c r="AE52" s="212"/>
      <c r="AF52" s="212"/>
      <c r="AG52" s="212"/>
      <c r="AH52" s="212"/>
      <c r="AI52" s="212"/>
      <c r="AJ52" s="212"/>
      <c r="AK52" s="212"/>
      <c r="AL52" s="280"/>
      <c r="AM52" s="280"/>
      <c r="AN52" s="280"/>
      <c r="AP52" s="65"/>
    </row>
    <row r="53" spans="1:42" x14ac:dyDescent="0.25">
      <c r="A53" s="212"/>
      <c r="B53" s="203"/>
      <c r="D53" s="271"/>
      <c r="E53" s="325"/>
      <c r="F53" s="201"/>
      <c r="G53" s="201"/>
      <c r="H53" s="201"/>
      <c r="I53" s="201"/>
      <c r="J53" s="201"/>
      <c r="K53" s="212"/>
      <c r="L53" s="347"/>
      <c r="M53" s="201"/>
      <c r="N53" s="201"/>
      <c r="O53" s="201"/>
      <c r="P53" s="201"/>
      <c r="Q53" s="201"/>
      <c r="R53" s="201"/>
      <c r="S53" s="201"/>
      <c r="T53" s="201"/>
      <c r="U53" s="201"/>
      <c r="W53" s="212"/>
      <c r="X53" s="212"/>
      <c r="Y53" s="212"/>
      <c r="Z53" s="212"/>
      <c r="AA53" s="212"/>
      <c r="AB53" s="212"/>
      <c r="AC53" s="212"/>
      <c r="AE53" s="280"/>
      <c r="AF53" s="280"/>
      <c r="AG53" s="280"/>
      <c r="AH53" s="280"/>
      <c r="AI53" s="280"/>
      <c r="AJ53" s="280"/>
      <c r="AK53" s="280"/>
      <c r="AL53" s="280"/>
      <c r="AM53" s="280"/>
      <c r="AN53" s="212"/>
      <c r="AP53" s="65"/>
    </row>
    <row r="54" spans="1:42" x14ac:dyDescent="0.25">
      <c r="A54" s="212"/>
      <c r="D54" s="271"/>
      <c r="E54" s="325"/>
      <c r="F54" s="199"/>
      <c r="G54" s="199"/>
      <c r="H54" s="199"/>
      <c r="I54" s="199"/>
      <c r="J54" s="199"/>
      <c r="K54" s="212"/>
      <c r="L54" s="347"/>
      <c r="M54" s="201"/>
      <c r="N54" s="201"/>
      <c r="O54" s="201"/>
      <c r="P54" s="201"/>
      <c r="Q54" s="201"/>
      <c r="R54" s="201"/>
      <c r="S54" s="201"/>
      <c r="T54" s="201"/>
      <c r="U54" s="201"/>
      <c r="W54" s="212"/>
      <c r="X54" s="212"/>
      <c r="Y54" s="212"/>
      <c r="Z54" s="212"/>
      <c r="AA54" s="212"/>
      <c r="AB54" s="212"/>
      <c r="AC54" s="212"/>
      <c r="AE54" s="280"/>
      <c r="AF54" s="280"/>
      <c r="AG54" s="280"/>
      <c r="AH54" s="280"/>
      <c r="AI54" s="280"/>
      <c r="AJ54" s="280"/>
      <c r="AK54" s="280"/>
      <c r="AL54" s="212"/>
      <c r="AM54" s="212"/>
      <c r="AN54" s="212"/>
      <c r="AP54" s="65"/>
    </row>
    <row r="55" spans="1:42" x14ac:dyDescent="0.25">
      <c r="A55" s="212"/>
      <c r="D55" s="272"/>
      <c r="E55" s="333"/>
      <c r="F55" s="199"/>
      <c r="G55" s="201"/>
      <c r="H55" s="201"/>
      <c r="I55" s="201"/>
      <c r="J55" s="201"/>
      <c r="K55" s="212"/>
      <c r="L55" s="347"/>
      <c r="M55" s="201"/>
      <c r="N55" s="201"/>
      <c r="O55" s="201"/>
      <c r="P55" s="201"/>
      <c r="Q55" s="201"/>
      <c r="R55" s="201"/>
      <c r="S55" s="201"/>
      <c r="T55" s="201"/>
      <c r="U55" s="201"/>
      <c r="W55" s="212"/>
      <c r="X55" s="212"/>
      <c r="Y55" s="212"/>
      <c r="Z55" s="212"/>
      <c r="AA55" s="212"/>
      <c r="AB55" s="212"/>
      <c r="AC55" s="212"/>
      <c r="AE55" s="212"/>
      <c r="AF55" s="212"/>
      <c r="AG55" s="212"/>
      <c r="AH55" s="212"/>
      <c r="AI55" s="212"/>
      <c r="AJ55" s="212"/>
      <c r="AK55" s="212"/>
      <c r="AL55" s="212"/>
      <c r="AM55" s="212"/>
      <c r="AN55" s="212"/>
      <c r="AP55" s="32"/>
    </row>
    <row r="56" spans="1:42" x14ac:dyDescent="0.25">
      <c r="A56" s="212"/>
      <c r="D56" s="271"/>
      <c r="E56" s="325"/>
      <c r="F56" s="201"/>
      <c r="G56" s="199"/>
      <c r="H56" s="199"/>
      <c r="I56" s="199"/>
      <c r="J56" s="199"/>
      <c r="K56" s="212"/>
      <c r="L56" s="347"/>
      <c r="M56" s="201"/>
      <c r="N56" s="201"/>
      <c r="O56" s="201"/>
      <c r="P56" s="201"/>
      <c r="Q56" s="201"/>
      <c r="R56" s="201"/>
      <c r="S56" s="201"/>
      <c r="T56" s="201"/>
      <c r="U56" s="201"/>
      <c r="W56" s="212"/>
      <c r="X56" s="212"/>
      <c r="Y56" s="212"/>
      <c r="Z56" s="212"/>
      <c r="AA56" s="212"/>
      <c r="AB56" s="212"/>
      <c r="AC56" s="212"/>
      <c r="AE56" s="212"/>
      <c r="AF56" s="212"/>
      <c r="AG56" s="212"/>
      <c r="AH56" s="212"/>
      <c r="AI56" s="212"/>
      <c r="AJ56" s="212"/>
      <c r="AK56" s="212"/>
      <c r="AL56" s="212"/>
      <c r="AM56" s="212"/>
      <c r="AN56" s="212"/>
      <c r="AP56" s="50"/>
    </row>
    <row r="57" spans="1:42" x14ac:dyDescent="0.25">
      <c r="A57" s="203"/>
      <c r="D57" s="270"/>
      <c r="E57" s="331"/>
      <c r="F57" s="207"/>
      <c r="G57" s="207"/>
      <c r="H57" s="207"/>
      <c r="I57" s="207"/>
      <c r="J57" s="207"/>
      <c r="K57" s="203"/>
      <c r="L57" s="150"/>
      <c r="M57" s="203"/>
      <c r="N57" s="207"/>
      <c r="O57" s="203"/>
      <c r="P57" s="203"/>
      <c r="Q57" s="203"/>
      <c r="R57" s="203"/>
      <c r="S57" s="203"/>
      <c r="T57" s="203"/>
      <c r="U57" s="203"/>
      <c r="W57" s="203"/>
      <c r="X57" s="203"/>
      <c r="Y57" s="203"/>
      <c r="Z57" s="203"/>
      <c r="AA57" s="203"/>
      <c r="AB57" s="203"/>
      <c r="AC57" s="203"/>
      <c r="AE57" s="203"/>
      <c r="AF57" s="203"/>
      <c r="AG57" s="203"/>
      <c r="AH57" s="203"/>
      <c r="AI57" s="203"/>
      <c r="AJ57" s="203"/>
      <c r="AK57" s="203"/>
      <c r="AL57" s="203"/>
      <c r="AM57" s="203"/>
      <c r="AN57" s="203"/>
      <c r="AP57" s="64"/>
    </row>
    <row r="58" spans="1:42" x14ac:dyDescent="0.25">
      <c r="A58" s="210"/>
      <c r="D58" s="314"/>
      <c r="E58" s="334"/>
      <c r="F58" s="197"/>
      <c r="G58" s="198"/>
      <c r="H58" s="198"/>
      <c r="I58" s="198"/>
      <c r="J58" s="198"/>
      <c r="K58" s="210"/>
      <c r="L58" s="344"/>
      <c r="M58" s="210"/>
      <c r="N58" s="210"/>
      <c r="O58" s="210"/>
      <c r="P58" s="210"/>
      <c r="Q58" s="210"/>
      <c r="R58" s="210"/>
      <c r="S58" s="210"/>
      <c r="T58" s="210"/>
      <c r="U58" s="210"/>
      <c r="W58" s="210"/>
      <c r="X58" s="210"/>
      <c r="Y58" s="210"/>
      <c r="Z58" s="210"/>
      <c r="AA58" s="210"/>
      <c r="AB58" s="210"/>
      <c r="AC58" s="210"/>
      <c r="AE58" s="210"/>
      <c r="AF58" s="210"/>
      <c r="AG58" s="210"/>
      <c r="AH58" s="210"/>
      <c r="AI58" s="210"/>
      <c r="AJ58" s="210"/>
      <c r="AK58" s="210"/>
      <c r="AL58" s="210"/>
      <c r="AM58" s="210"/>
      <c r="AN58" s="197"/>
      <c r="AP58" s="32"/>
    </row>
    <row r="59" spans="1:42" x14ac:dyDescent="0.25">
      <c r="A59" s="212"/>
      <c r="D59" s="199"/>
      <c r="E59" s="281"/>
      <c r="F59" s="275"/>
      <c r="G59" s="199"/>
      <c r="H59" s="199"/>
      <c r="I59" s="199"/>
      <c r="J59" s="199"/>
      <c r="K59" s="280"/>
      <c r="L59" s="346"/>
      <c r="M59" s="212"/>
      <c r="N59" s="212"/>
      <c r="O59" s="212"/>
      <c r="P59" s="212"/>
      <c r="Q59" s="212"/>
      <c r="R59" s="212"/>
      <c r="S59" s="212"/>
      <c r="T59" s="212"/>
      <c r="U59" s="212"/>
      <c r="W59" s="212"/>
      <c r="X59" s="212"/>
      <c r="Y59" s="212"/>
      <c r="Z59" s="212"/>
      <c r="AA59" s="212"/>
      <c r="AB59" s="212"/>
      <c r="AC59" s="212"/>
      <c r="AE59" s="199"/>
      <c r="AF59" s="199"/>
      <c r="AG59" s="199"/>
      <c r="AH59" s="199"/>
      <c r="AI59" s="199"/>
      <c r="AJ59" s="199"/>
      <c r="AK59" s="199"/>
      <c r="AL59" s="199"/>
      <c r="AM59" s="199"/>
      <c r="AN59" s="199"/>
      <c r="AP59" s="32"/>
    </row>
    <row r="60" spans="1:42" x14ac:dyDescent="0.25">
      <c r="A60" s="212"/>
      <c r="D60" s="315"/>
      <c r="E60" s="335"/>
      <c r="F60" s="276"/>
      <c r="G60" s="275"/>
      <c r="H60" s="275"/>
      <c r="I60" s="275"/>
      <c r="J60" s="275"/>
      <c r="K60" s="280"/>
      <c r="L60" s="346"/>
      <c r="M60" s="220"/>
      <c r="N60" s="212"/>
      <c r="O60" s="220"/>
      <c r="P60" s="220"/>
      <c r="Q60" s="220"/>
      <c r="R60" s="220"/>
      <c r="S60" s="220"/>
      <c r="T60" s="220"/>
      <c r="U60" s="220"/>
      <c r="W60" s="212"/>
      <c r="X60" s="212"/>
      <c r="Y60" s="212"/>
      <c r="Z60" s="212"/>
      <c r="AA60" s="212"/>
      <c r="AB60" s="212"/>
      <c r="AC60" s="212"/>
      <c r="AE60" s="199"/>
      <c r="AF60" s="199"/>
      <c r="AG60" s="199"/>
      <c r="AH60" s="199"/>
      <c r="AI60" s="199"/>
      <c r="AJ60" s="199"/>
      <c r="AK60" s="199"/>
      <c r="AL60" s="199"/>
      <c r="AM60" s="199"/>
      <c r="AN60" s="285"/>
      <c r="AP60" s="50"/>
    </row>
    <row r="61" spans="1:42" x14ac:dyDescent="0.25">
      <c r="A61" s="203"/>
      <c r="D61" s="200"/>
      <c r="E61" s="323"/>
      <c r="F61" s="200"/>
      <c r="G61" s="200"/>
      <c r="H61" s="200"/>
      <c r="I61" s="200"/>
      <c r="J61" s="200"/>
      <c r="K61" s="203"/>
      <c r="L61" s="150"/>
      <c r="M61" s="203"/>
      <c r="N61" s="203"/>
      <c r="O61" s="203"/>
      <c r="P61" s="203"/>
      <c r="Q61" s="203"/>
      <c r="R61" s="203"/>
      <c r="S61" s="203"/>
      <c r="T61" s="203"/>
      <c r="U61" s="203"/>
      <c r="W61" s="203"/>
      <c r="X61" s="203"/>
      <c r="Y61" s="203"/>
      <c r="Z61" s="203"/>
      <c r="AA61" s="203"/>
      <c r="AB61" s="203"/>
      <c r="AC61" s="203"/>
      <c r="AE61" s="200"/>
      <c r="AF61" s="200"/>
      <c r="AG61" s="200"/>
      <c r="AH61" s="200"/>
      <c r="AI61" s="200"/>
      <c r="AJ61" s="200"/>
      <c r="AK61" s="200"/>
      <c r="AL61" s="200"/>
      <c r="AM61" s="200"/>
      <c r="AN61" s="200"/>
      <c r="AP61" s="215"/>
    </row>
  </sheetData>
  <sortState ref="BE3:BE46">
    <sortCondition ref="BE3"/>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E1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vt:lpstr>
      <vt:lpstr>Analysis responses</vt:lpstr>
      <vt:lpstr>country report</vt:lpstr>
      <vt:lpstr>Sheet1</vt:lpstr>
      <vt:lpstr>Sheet2</vt:lpstr>
      <vt:lpstr>Sheet4</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Jean-Baptiste Rouffet</cp:lastModifiedBy>
  <cp:lastPrinted>2014-02-24T12:17:21Z</cp:lastPrinted>
  <dcterms:created xsi:type="dcterms:W3CDTF">2014-01-06T11:25:14Z</dcterms:created>
  <dcterms:modified xsi:type="dcterms:W3CDTF">2014-02-26T10:36:52Z</dcterms:modified>
</cp:coreProperties>
</file>